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S:\Office\WINSHARE\BMIN\BMIN 2026\"/>
    </mc:Choice>
  </mc:AlternateContent>
  <xr:revisionPtr revIDLastSave="0" documentId="13_ncr:1_{A231FEC8-8D0D-4D34-B2C2-76F19F9E45EE}" xr6:coauthVersionLast="47" xr6:coauthVersionMax="47" xr10:uidLastSave="{00000000-0000-0000-0000-000000000000}"/>
  <bookViews>
    <workbookView xWindow="-28920" yWindow="-3255" windowWidth="29040" windowHeight="15720" xr2:uid="{FD984585-E1B0-44C7-B97A-9D12204031A0}"/>
  </bookViews>
  <sheets>
    <sheet name="26-0075" sheetId="14" r:id="rId1"/>
    <sheet name="26-0052" sheetId="1" r:id="rId2"/>
    <sheet name="26-2061" sheetId="13" r:id="rId3"/>
    <sheet name="26-0041" sheetId="3" r:id="rId4"/>
    <sheet name="26-0042" sheetId="5" r:id="rId5"/>
    <sheet name="26-0043" sheetId="6" r:id="rId6"/>
    <sheet name="26-0044" sheetId="4" r:id="rId7"/>
    <sheet name="26-0045" sheetId="7" r:id="rId8"/>
    <sheet name="26-0046" sheetId="2" r:id="rId9"/>
    <sheet name="26-0047 Short Term Disability" sheetId="8" r:id="rId10"/>
    <sheet name="26-0047 Hospital Indemnity" sheetId="9" r:id="rId11"/>
    <sheet name="26-0047 Critical Illness" sheetId="10" r:id="rId12"/>
    <sheet name="26-0047 Accident" sheetId="11" r:id="rId13"/>
    <sheet name="26-0047 Cancer" sheetId="12" r:id="rId14"/>
  </sheets>
  <definedNames>
    <definedName name="_xlnm.Print_Area" localSheetId="3">'26-0041'!$A$1:$K$53</definedName>
    <definedName name="_xlnm.Print_Area" localSheetId="4">'26-0042'!$A$1:$J$68</definedName>
    <definedName name="_xlnm.Print_Area" localSheetId="5">'26-0043'!$A$1:$J$115</definedName>
    <definedName name="_xlnm.Print_Area" localSheetId="6">'26-0044'!$A$1:$D$82</definedName>
    <definedName name="_xlnm.Print_Area" localSheetId="7">'26-0045'!$A$1:$G$85</definedName>
    <definedName name="_xlnm.Print_Area" localSheetId="8">'26-0046'!$A$1:$G$115</definedName>
    <definedName name="_xlnm.Print_Area" localSheetId="12">'26-0047 Accident'!$A$1:$K$78</definedName>
    <definedName name="_xlnm.Print_Area" localSheetId="13">'26-0047 Cancer'!$A$1:$B$132</definedName>
    <definedName name="_xlnm.Print_Area" localSheetId="11">'26-0047 Critical Illness'!$A$1:$L$118</definedName>
    <definedName name="_xlnm.Print_Area" localSheetId="10">'26-0047 Hospital Indemnity'!$A$1:$L$48</definedName>
    <definedName name="_xlnm.Print_Area" localSheetId="9">'26-0047 Short Term Disability'!$A$1:$C$82</definedName>
    <definedName name="_xlnm.Print_Area" localSheetId="1">'26-0052'!$A$1:$C$59</definedName>
    <definedName name="_xlnm.Print_Area" localSheetId="0">'26-0075'!$A$1:$F$42</definedName>
    <definedName name="_xlnm.Print_Area" localSheetId="2">'26-2061'!$A$1:$B$144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B36" i="13" l="1"/>
  <c r="B75" i="12"/>
  <c r="B74" i="12"/>
  <c r="B73" i="12"/>
  <c r="B72" i="12"/>
  <c r="B71" i="12"/>
  <c r="B70" i="12"/>
  <c r="B69" i="12"/>
  <c r="B68" i="12"/>
  <c r="B67" i="12"/>
  <c r="B66" i="12"/>
  <c r="B65" i="12"/>
  <c r="B64" i="12"/>
  <c r="B62" i="12"/>
  <c r="B61" i="12"/>
  <c r="B60" i="12"/>
  <c r="B59" i="12"/>
  <c r="B58" i="12"/>
  <c r="B57" i="12"/>
  <c r="B56" i="12"/>
  <c r="B55" i="12"/>
  <c r="B54" i="12"/>
  <c r="B53" i="12"/>
  <c r="B52" i="12"/>
  <c r="B51" i="12"/>
  <c r="B49" i="12"/>
  <c r="B48" i="12"/>
  <c r="B47" i="12"/>
  <c r="B46" i="12"/>
  <c r="B45" i="12"/>
  <c r="B44" i="12"/>
</calcChain>
</file>

<file path=xl/sharedStrings.xml><?xml version="1.0" encoding="utf-8"?>
<sst xmlns="http://schemas.openxmlformats.org/spreadsheetml/2006/main" count="1872" uniqueCount="782">
  <si>
    <t>Otis Elevator Company</t>
  </si>
  <si>
    <t>Lump Sum, Base Bid</t>
  </si>
  <si>
    <t>Days to Substantial Completion</t>
  </si>
  <si>
    <t>Days to Final Completion</t>
  </si>
  <si>
    <t>Total Calendar Days</t>
  </si>
  <si>
    <t>Bid Bond</t>
  </si>
  <si>
    <t>Yes</t>
  </si>
  <si>
    <t>Acknowledged Addendum</t>
  </si>
  <si>
    <t>No Bid</t>
  </si>
  <si>
    <t>Abba Construction LLC</t>
  </si>
  <si>
    <t>Bathquest Wichita, Inc.</t>
  </si>
  <si>
    <t xml:space="preserve">Key Construction, Inc. </t>
  </si>
  <si>
    <t>Murray &amp; Sons Construction Co., Inc.</t>
  </si>
  <si>
    <t>Icon Structures, Inc.*</t>
  </si>
  <si>
    <r>
      <t xml:space="preserve">        </t>
    </r>
    <r>
      <rPr>
        <b/>
        <u/>
        <sz val="11"/>
        <color theme="1"/>
        <rFont val="Times New Roman"/>
        <family val="1"/>
      </rPr>
      <t>FUNDING -- PROJECT SERVICES</t>
    </r>
  </si>
  <si>
    <t xml:space="preserve">        (Request sent to 158 vendors)</t>
  </si>
  <si>
    <t xml:space="preserve">        RFB #26-0052   Contract</t>
  </si>
  <si>
    <r>
      <t xml:space="preserve">       </t>
    </r>
    <r>
      <rPr>
        <b/>
        <u/>
        <sz val="11"/>
        <color theme="1"/>
        <rFont val="Times New Roman"/>
        <family val="1"/>
      </rPr>
      <t>FUNDING -- HUMAN RESOURCES</t>
    </r>
  </si>
  <si>
    <t xml:space="preserve">       (Request sent to 160 vendors)</t>
  </si>
  <si>
    <t xml:space="preserve">       RFP #26-0046   Contract</t>
  </si>
  <si>
    <t xml:space="preserve">Advance Insurance Company of Kansas </t>
  </si>
  <si>
    <t>American Fidelity Assurance Company</t>
  </si>
  <si>
    <t>Hartford Life and Accident Insurance Company dba The Hartford</t>
  </si>
  <si>
    <t>Metropolitan Life Insurance Company dba MetLife</t>
  </si>
  <si>
    <t>Securian Life Insurance Company</t>
  </si>
  <si>
    <t>Standard Insurance Company dba The Standard</t>
  </si>
  <si>
    <t>LIFE AD&amp;D</t>
  </si>
  <si>
    <t>SCHEDULE OF BENEFITS</t>
  </si>
  <si>
    <t>Class 1 - Benefit Schedule</t>
  </si>
  <si>
    <t>Class 1 - Benefit Maximum</t>
  </si>
  <si>
    <t>Class 1 - Guaranteed Issue</t>
  </si>
  <si>
    <t>Class 1 - AD&amp;D Benefit</t>
  </si>
  <si>
    <t>Class 1 - AD&amp;D Maximum</t>
  </si>
  <si>
    <t>Spouse</t>
  </si>
  <si>
    <t>Spouse Guaranteed Issue</t>
  </si>
  <si>
    <t>Full Amount</t>
  </si>
  <si>
    <t>Spouse AD&amp;D Amount</t>
  </si>
  <si>
    <t>N/A</t>
  </si>
  <si>
    <t>Child(ren)</t>
  </si>
  <si>
    <t>Child(ren) - Birth to 14 Days</t>
  </si>
  <si>
    <t>Full Benefit</t>
  </si>
  <si>
    <t>Child(ren) - 15 Days to 6 Months</t>
  </si>
  <si>
    <t>Child(ren) AD&amp;D Amount</t>
  </si>
  <si>
    <t>CONTRACT PROVISIONS</t>
  </si>
  <si>
    <t>Benefits Reduce To</t>
  </si>
  <si>
    <t>None</t>
  </si>
  <si>
    <t>50% at age 70</t>
  </si>
  <si>
    <t>Life: Accelerated Death Benefit</t>
  </si>
  <si>
    <t>Included</t>
  </si>
  <si>
    <t>Conversion</t>
  </si>
  <si>
    <t>Portability</t>
  </si>
  <si>
    <t>Waiver of Premium - Eligibility</t>
  </si>
  <si>
    <t>Age 60</t>
  </si>
  <si>
    <t>SSNRA</t>
  </si>
  <si>
    <t>Waiver of Premium - Elimination Period</t>
  </si>
  <si>
    <t>6 months</t>
  </si>
  <si>
    <t>9 months</t>
  </si>
  <si>
    <t>Waiver of Premium - Duration</t>
  </si>
  <si>
    <t>Age 70</t>
  </si>
  <si>
    <t>To SSNRA</t>
  </si>
  <si>
    <t>Contributions</t>
  </si>
  <si>
    <t>Noncontributory</t>
  </si>
  <si>
    <t>Participation Requirement</t>
  </si>
  <si>
    <t>HEADCOUNT, VOLUME &amp; COST PER</t>
  </si>
  <si>
    <t>Rate Guarantee</t>
  </si>
  <si>
    <t>Life</t>
  </si>
  <si>
    <t>AD&amp;D</t>
  </si>
  <si>
    <t>Dependent Life PEPM $5K/Child/Spouse Option 1</t>
  </si>
  <si>
    <t>Dependent Life PEPM $10K/Child/Spouse Option 2</t>
  </si>
  <si>
    <t>Dependent Life PEPM $10K Spouse Only Option 3</t>
  </si>
  <si>
    <t>Dependent Life PEPM $10K Child Only Option 4</t>
  </si>
  <si>
    <t>VOLUNTARY LIFE/AD&amp;D</t>
  </si>
  <si>
    <t>$25,000 increments</t>
  </si>
  <si>
    <t>Class 1 - Age Reductions</t>
  </si>
  <si>
    <t>Accelerated Death</t>
  </si>
  <si>
    <t>80% to $500,000.00</t>
  </si>
  <si>
    <t>Min Participation</t>
  </si>
  <si>
    <t>EE Life 35% EE AD&amp;D/Dependent Life/AD&amp;D; 25%</t>
  </si>
  <si>
    <t>35% of eligible</t>
  </si>
  <si>
    <t>Greater of 20% or 10 Lives</t>
  </si>
  <si>
    <t xml:space="preserve"> EE Rates         Spouse Rates</t>
  </si>
  <si>
    <t xml:space="preserve">   $.12                        $.12</t>
  </si>
  <si>
    <t xml:space="preserve">     $.058                     $.058</t>
  </si>
  <si>
    <t xml:space="preserve">     $.1964                   $1.6550</t>
  </si>
  <si>
    <t xml:space="preserve">     $.051                     $.051</t>
  </si>
  <si>
    <t xml:space="preserve">     $.160                     $.160</t>
  </si>
  <si>
    <t xml:space="preserve">     $.140                     $.140</t>
  </si>
  <si>
    <t xml:space="preserve">     $.077                     $.077</t>
  </si>
  <si>
    <t xml:space="preserve">     $.068                     $.068</t>
  </si>
  <si>
    <t xml:space="preserve">     $.087                     $.087</t>
  </si>
  <si>
    <t xml:space="preserve">     $.096                     $.096</t>
  </si>
  <si>
    <t xml:space="preserve">     $.085                     $.085</t>
  </si>
  <si>
    <t xml:space="preserve">     $.144                     $.144</t>
  </si>
  <si>
    <t xml:space="preserve">     $.128                     $.128</t>
  </si>
  <si>
    <t xml:space="preserve">     $.221                     $.221</t>
  </si>
  <si>
    <t xml:space="preserve">     $.196                     $.196</t>
  </si>
  <si>
    <t xml:space="preserve">     $.414                     $.414</t>
  </si>
  <si>
    <t xml:space="preserve">     $.367                     $.367</t>
  </si>
  <si>
    <t xml:space="preserve">     $.636                     $.636</t>
  </si>
  <si>
    <t xml:space="preserve">     $.563                     $.563</t>
  </si>
  <si>
    <t xml:space="preserve">     $1.223                   $1.223</t>
  </si>
  <si>
    <t xml:space="preserve">     $1.083                   $1.083</t>
  </si>
  <si>
    <t xml:space="preserve">     $1.984                   $1.984</t>
  </si>
  <si>
    <t xml:space="preserve">     $1.757                   $1.757</t>
  </si>
  <si>
    <t>75-79                       $0</t>
  </si>
  <si>
    <t>80+                          $0</t>
  </si>
  <si>
    <t xml:space="preserve">   $.04                        $.04</t>
  </si>
  <si>
    <t xml:space="preserve">     $.045                     $.045</t>
  </si>
  <si>
    <t xml:space="preserve">     $.040                     $.040</t>
  </si>
  <si>
    <t>Child AD&amp;D</t>
  </si>
  <si>
    <t>No Submission</t>
  </si>
  <si>
    <t>Conrade Insurance Group</t>
  </si>
  <si>
    <t>Empac, Inc.</t>
  </si>
  <si>
    <t>Equity Bank</t>
  </si>
  <si>
    <t>Family Health America, LC</t>
  </si>
  <si>
    <t>Genesis Underwriting Management</t>
  </si>
  <si>
    <t>Lincoln Financial</t>
  </si>
  <si>
    <t>Luminare Health</t>
  </si>
  <si>
    <t>COBRA</t>
  </si>
  <si>
    <t>Application Software, Inc. dba ASI Cobra</t>
  </si>
  <si>
    <t>Flexible Benefit Administrators Inc.</t>
  </si>
  <si>
    <t>Inspira Financial Health, Inc.</t>
  </si>
  <si>
    <t>Interflex Payments, LLC</t>
  </si>
  <si>
    <t>P&amp;A Administrative Services, Inc</t>
  </si>
  <si>
    <t>Surency Life and Health Insurance Company dba Surency</t>
  </si>
  <si>
    <t>ThrivePass, Inc.</t>
  </si>
  <si>
    <t>Total Administrative Services Corporation dba TASC</t>
  </si>
  <si>
    <t>United Healthcare Services, Inc.</t>
  </si>
  <si>
    <t>SETUP FEES</t>
  </si>
  <si>
    <t>Initial One-Time Setup Fee</t>
  </si>
  <si>
    <t>Takeover Current Participants Fee</t>
  </si>
  <si>
    <t>EDI Setup Fee</t>
  </si>
  <si>
    <t>Blanket Initial Notice Mailing</t>
  </si>
  <si>
    <t>ONGOING FEES AND SERVICES</t>
  </si>
  <si>
    <t>Separate Annual Fee</t>
  </si>
  <si>
    <t>Minimum/Mo</t>
  </si>
  <si>
    <t>COBRA QBs</t>
  </si>
  <si>
    <t>Active EEs</t>
  </si>
  <si>
    <t>Benefit-Eligible EEs</t>
  </si>
  <si>
    <t>COBRA Participants</t>
  </si>
  <si>
    <t>Insured Eligible EEs</t>
  </si>
  <si>
    <t>Employees (PEPM)</t>
  </si>
  <si>
    <t>Eligible EEs</t>
  </si>
  <si>
    <t>Health-Enrolled EEs</t>
  </si>
  <si>
    <t>Subscribers (all medical)</t>
  </si>
  <si>
    <t>Initial Notice to New Enrollees</t>
  </si>
  <si>
    <t>Avg Number of QBs/Mo</t>
  </si>
  <si>
    <t>Fee for Election Notice to QBs</t>
  </si>
  <si>
    <t>Fee for Monthly Billing to QBs</t>
  </si>
  <si>
    <t>Premium Collected from QBs</t>
  </si>
  <si>
    <t>Premium Sent to Carrier/TPA</t>
  </si>
  <si>
    <t>Not Included*</t>
  </si>
  <si>
    <t>To Employer Incl; Carrier:</t>
  </si>
  <si>
    <t>Elections Sent to Carrier/TPA</t>
  </si>
  <si>
    <t>Additional Services</t>
  </si>
  <si>
    <t>Portal &amp; App Included</t>
  </si>
  <si>
    <t>2% Fee Kept or Given to Employer</t>
  </si>
  <si>
    <t>Kept</t>
  </si>
  <si>
    <t>Keeps 2%</t>
  </si>
  <si>
    <t>Carson Insurance Group</t>
  </si>
  <si>
    <t>Itedium, Inc.</t>
  </si>
  <si>
    <t>Metlife</t>
  </si>
  <si>
    <t>Vend-Tech Enterprise LLC</t>
  </si>
  <si>
    <t>EAP Program</t>
  </si>
  <si>
    <t>American Fidelity Assurannce Company</t>
  </si>
  <si>
    <t>EMPAC, Inc.</t>
  </si>
  <si>
    <t>New Directions Behavioral Health, LLC</t>
  </si>
  <si>
    <t>BASIC SERVICES</t>
  </si>
  <si>
    <t>In-person Visits</t>
  </si>
  <si>
    <t>24/7/365 Toll-Free Telephonic Access</t>
  </si>
  <si>
    <t>National Network &amp; # of Clinicians</t>
  </si>
  <si>
    <t>Nationwide Network</t>
  </si>
  <si>
    <t>Local + 224 National; 15 Wichita</t>
  </si>
  <si>
    <t>Nationwide; 11,000+ EAP /
25,000+ Total</t>
  </si>
  <si>
    <t>Initial Employee Orientation</t>
  </si>
  <si>
    <t>Short Term Counseling &amp; Referral</t>
  </si>
  <si>
    <t>Management Consultations</t>
  </si>
  <si>
    <t>Management Training Hours/Seminars</t>
  </si>
  <si>
    <t>1 hr/750 EEs (shared)</t>
  </si>
  <si>
    <t>24 Hours</t>
  </si>
  <si>
    <t>32 Hours (shared w/CIR)</t>
  </si>
  <si>
    <t>Critical Incident Response Hours</t>
  </si>
  <si>
    <t>Unlimited</t>
  </si>
  <si>
    <t>32 Hours (shared w/Training)</t>
  </si>
  <si>
    <t>Client | Member Online Access</t>
  </si>
  <si>
    <t>Included | Included</t>
  </si>
  <si>
    <t>Mobile App</t>
  </si>
  <si>
    <t>No App; Mobile Website</t>
  </si>
  <si>
    <t>Included (Website + App)</t>
  </si>
  <si>
    <t>Utilization Reports &amp; Frequency</t>
  </si>
  <si>
    <t>Included; Quarterly</t>
  </si>
  <si>
    <t>Included (Digital)</t>
  </si>
  <si>
    <t>LIFE MANAGEMENT SERVICES</t>
  </si>
  <si>
    <t>Adoption Services</t>
  </si>
  <si>
    <t>Career Counseling</t>
  </si>
  <si>
    <t>Child Care Consultation &amp; Referrals</t>
  </si>
  <si>
    <t>Daily Living Services</t>
  </si>
  <si>
    <t>Elder Care Consultation &amp; Referrals</t>
  </si>
  <si>
    <t>Family Conflict Services</t>
  </si>
  <si>
    <t>Financial Consultation &amp; Referrals</t>
  </si>
  <si>
    <t>Identity Theft Prevention &amp; Recovery Services</t>
  </si>
  <si>
    <t>Not Included</t>
  </si>
  <si>
    <t>K-12 &amp; Continuing/Higher Education Search</t>
  </si>
  <si>
    <t>Legal Consultation &amp; Referrals</t>
  </si>
  <si>
    <t>Marital Conflict Services</t>
  </si>
  <si>
    <t>Mental Health Services &amp; Referrals</t>
  </si>
  <si>
    <t>Substance Abuse Services &amp; Referrals</t>
  </si>
  <si>
    <t>Included (separate program)</t>
  </si>
  <si>
    <t>ADDITIONAL SERVICES</t>
  </si>
  <si>
    <t>Fee-for-Service (DOT SAP)</t>
  </si>
  <si>
    <t>Included (DOT SAP)</t>
  </si>
  <si>
    <t>Fee-for-Service</t>
  </si>
  <si>
    <t>Included in SAP</t>
  </si>
  <si>
    <t>Additional Critical Incident Response Hours</t>
  </si>
  <si>
    <t>N/A - Unlimited</t>
  </si>
  <si>
    <t>Yes; Contact for Rate</t>
  </si>
  <si>
    <t>The Lewer Companies</t>
  </si>
  <si>
    <t>DENTAL</t>
  </si>
  <si>
    <t>Aetna Life Insurance Company</t>
  </si>
  <si>
    <t>Blue Cross and Blue Shield of Kansas</t>
  </si>
  <si>
    <t>Cambalt Solutions, Inc. dba Bento</t>
  </si>
  <si>
    <t>Core V. Solutions dba Careington Benefit Solutions</t>
  </si>
  <si>
    <t>Delta Dental of Kansas, Inc.</t>
  </si>
  <si>
    <t>COST SHARING</t>
  </si>
  <si>
    <r>
      <rPr>
        <sz val="12"/>
        <rFont val="Times New Roman"/>
        <family val="1"/>
      </rPr>
      <t>Ded (single|family)</t>
    </r>
  </si>
  <si>
    <t>II, III, IV</t>
  </si>
  <si>
    <t>Max Benefits/year</t>
  </si>
  <si>
    <t>Incomplete Response</t>
  </si>
  <si>
    <t>No</t>
  </si>
  <si>
    <t>Ortho Max (per person)</t>
  </si>
  <si>
    <t>IN-NETWORK BENEFITS</t>
  </si>
  <si>
    <t>I - Diagnostic &amp; Preventive (Plan Pays)</t>
  </si>
  <si>
    <t>Plan pays 100%</t>
  </si>
  <si>
    <t>2 per year</t>
  </si>
  <si>
    <t>II - Basic (Plan Pays)</t>
  </si>
  <si>
    <t>80% | 20%</t>
  </si>
  <si>
    <t>Base Level: 50% | 50%
Incentive Level: 80% | 20%</t>
  </si>
  <si>
    <t>III - Major (Plan Pays)</t>
  </si>
  <si>
    <t>50% | 50%</t>
  </si>
  <si>
    <t>IV - Ortho (Plan Pays)</t>
  </si>
  <si>
    <t>Pending</t>
  </si>
  <si>
    <t>Periodontics</t>
  </si>
  <si>
    <t>II</t>
  </si>
  <si>
    <t>Endodontics</t>
  </si>
  <si>
    <t>II &amp; III</t>
  </si>
  <si>
    <t>Dental Implants</t>
  </si>
  <si>
    <t>Not Covered</t>
  </si>
  <si>
    <t>III</t>
  </si>
  <si>
    <t>OUT OF NETWORK</t>
  </si>
  <si>
    <t>MISC.</t>
  </si>
  <si>
    <t>Waiting Periods</t>
  </si>
  <si>
    <t>Dependent Child Age Limit</t>
  </si>
  <si>
    <t>Ortho Age Limit</t>
  </si>
  <si>
    <t>Adults and children</t>
  </si>
  <si>
    <t>Non-Contrib/Contrib/Voluntary</t>
  </si>
  <si>
    <t>Contributory</t>
  </si>
  <si>
    <t>Vend-tech Enterprise LLC</t>
  </si>
  <si>
    <t>VISION</t>
  </si>
  <si>
    <t>Avesis Third Party Administrators, LLC -Option 1</t>
  </si>
  <si>
    <t>Avesis Third Party Administrators, LLC - Option 2</t>
  </si>
  <si>
    <t xml:space="preserve">EyeMed Vision Care, LLC dba EyeMed </t>
  </si>
  <si>
    <t>Vision Service Plan dba VSP Vision Care -  Option 1</t>
  </si>
  <si>
    <t>Vision Service Plan dba VSP Vision Care - Option 2</t>
  </si>
  <si>
    <t>Exam Copay</t>
  </si>
  <si>
    <t>Exam Frequency</t>
  </si>
  <si>
    <t>12 Months</t>
  </si>
  <si>
    <t xml:space="preserve">Incomplete </t>
  </si>
  <si>
    <t>Materials Copay</t>
  </si>
  <si>
    <t>Response</t>
  </si>
  <si>
    <t>Lens Frequency</t>
  </si>
  <si>
    <t>Frame Frequency</t>
  </si>
  <si>
    <t>24 Months</t>
  </si>
  <si>
    <t>Contacts Frequency</t>
  </si>
  <si>
    <t>Medically Necessary Contact Lenses</t>
  </si>
  <si>
    <t>Elective (Cosmetic) Contact Lenses</t>
  </si>
  <si>
    <t>Contact Lens Fitting</t>
  </si>
  <si>
    <t>Standard Frames</t>
  </si>
  <si>
    <t>Single Vision Lenses</t>
  </si>
  <si>
    <t>Bifocal Lenses</t>
  </si>
  <si>
    <t>Trifocal Lenses</t>
  </si>
  <si>
    <t>OUT-OF-NETWORK BENEFITS</t>
  </si>
  <si>
    <t>Applied to the contact
lens</t>
  </si>
  <si>
    <t xml:space="preserve">MISC. </t>
  </si>
  <si>
    <t>Private Practice Network</t>
  </si>
  <si>
    <t>VSP Choice</t>
  </si>
  <si>
    <t>Avesis</t>
  </si>
  <si>
    <t>Insight</t>
  </si>
  <si>
    <t>VSP</t>
  </si>
  <si>
    <t>Retail Network</t>
  </si>
  <si>
    <t>Laser Correction</t>
  </si>
  <si>
    <t>Discount Available</t>
  </si>
  <si>
    <t>Min Participation Required</t>
  </si>
  <si>
    <t>Voluntary</t>
  </si>
  <si>
    <t>Benjamin F. Edwards &amp; Co.</t>
  </si>
  <si>
    <t>Fuqua Insurance Group</t>
  </si>
  <si>
    <t xml:space="preserve">       RFP #26-0045 Contract</t>
  </si>
  <si>
    <t>FLEXIBLE SPENDING ACCOUNT</t>
  </si>
  <si>
    <t>Application Software, Inc. dba ASIFlex</t>
  </si>
  <si>
    <t>Family Health America dba Empower</t>
  </si>
  <si>
    <t>Interflex Payments, LLC dba Ameriflex</t>
  </si>
  <si>
    <t>FEES</t>
  </si>
  <si>
    <t>Annual Renewal Fee</t>
  </si>
  <si>
    <t>Additional Location/EIN Setup Fee</t>
  </si>
  <si>
    <t>All</t>
  </si>
  <si>
    <t>Waived</t>
  </si>
  <si>
    <t>SERVICES</t>
  </si>
  <si>
    <t>Discrimination Testing</t>
  </si>
  <si>
    <t>Included (worksheets); Full testing avail. for fee</t>
  </si>
  <si>
    <t>Included (§125, §129, §105 (h)))</t>
  </si>
  <si>
    <t>Semi-annual self-test</t>
  </si>
  <si>
    <t>Self-service NDT website (templates + pass/fail results)</t>
  </si>
  <si>
    <t>Free Self-Service NDT (EBIA-reviewed testing)</t>
  </si>
  <si>
    <t>Plan Document</t>
  </si>
  <si>
    <t>Included (5yr amendments)</t>
  </si>
  <si>
    <t>Included (+ SPD)</t>
  </si>
  <si>
    <t>Included (SPD + Plan Doc)</t>
  </si>
  <si>
    <t>Direct Deposit</t>
  </si>
  <si>
    <t>Debit Card</t>
  </si>
  <si>
    <t>Included (EE + Dependents)</t>
  </si>
  <si>
    <t>Included + Free Replacements</t>
  </si>
  <si>
    <t>2 Free/Household ($10.00 repl)</t>
  </si>
  <si>
    <t>Included (Dep/Repl Free)</t>
  </si>
  <si>
    <t>Included (Inspira Card)</t>
  </si>
  <si>
    <t>Included (EE/Spouse/Dep 18+) Free replacements</t>
  </si>
  <si>
    <t>Enrollment Communication Materials</t>
  </si>
  <si>
    <t>Included (customized)</t>
  </si>
  <si>
    <t>Included (custom avail. for fee)</t>
  </si>
  <si>
    <t>Included + Virtual OE (webinars, kits, videos)</t>
  </si>
  <si>
    <t>Employer Website</t>
  </si>
  <si>
    <t xml:space="preserve">Included </t>
  </si>
  <si>
    <t>Included (WealthCare)</t>
  </si>
  <si>
    <t>Included (on-demand reports)</t>
  </si>
  <si>
    <t>Included (Employer Portal)</t>
  </si>
  <si>
    <t>Employee Website</t>
  </si>
  <si>
    <t>Included (pay provider online)</t>
  </si>
  <si>
    <t>Included (Participant Portal)</t>
  </si>
  <si>
    <t>Included (AFmobile®)</t>
  </si>
  <si>
    <t>Included (EMPOWER Flex)</t>
  </si>
  <si>
    <t>Included (FBA Mobile)</t>
  </si>
  <si>
    <t>Included (Inspira Mobile®)</t>
  </si>
  <si>
    <t>Included (iOS/Android)</t>
  </si>
  <si>
    <t>Customer Service</t>
  </si>
  <si>
    <t>M-F; Local Acct Mgr + Call Center</t>
  </si>
  <si>
    <t>7a-7p M-F; 9a-1p Sat (CT) live US-based, no IVR</t>
  </si>
  <si>
    <t>8a-5p M-F (CT) Local Wichita, Ks
Live receptionists, no phone tree</t>
  </si>
  <si>
    <t>8:30a-5p M-F (ET)
Live receptionists, no phone tree</t>
  </si>
  <si>
    <t>Claims &lt;2 business days 98% accuracy; 87% retention</t>
  </si>
  <si>
    <t>8a-9p M-F; 10a-2p Sat (ET)
24/7 IVR; 200+ languages</t>
  </si>
  <si>
    <t>P&amp;A Administrative Services, Inc.</t>
  </si>
  <si>
    <t>All (4 FSA types + HRA)</t>
  </si>
  <si>
    <t>All FSA types + HRA</t>
  </si>
  <si>
    <t>All (1 fee for multiple FSA types)</t>
  </si>
  <si>
    <t>All (1 fee for FSA + HRA)</t>
  </si>
  <si>
    <t>FSA + DCSA</t>
  </si>
  <si>
    <t>Included (performed by Implementation
Spec.)</t>
  </si>
  <si>
    <t xml:space="preserve">Included (self-service tool) §105, §125, §129 </t>
  </si>
  <si>
    <t>Included (§105, §125, §129)</t>
  </si>
  <si>
    <t>Included (SPD Waived)</t>
  </si>
  <si>
    <t>See Financial Commentary</t>
  </si>
  <si>
    <t>Included + MyCash</t>
  </si>
  <si>
    <t>Included (myuhc.com) Online DD administration</t>
  </si>
  <si>
    <t>Included Add'l/Replacement FREE</t>
  </si>
  <si>
    <t>2/Participant + Replacements Incl.</t>
  </si>
  <si>
    <t>Included (Stackable Card) FSA/HSA/HRA/Commuter</t>
  </si>
  <si>
    <t>Included (TASC Card) Stackable multi-purse</t>
  </si>
  <si>
    <t>No Specified</t>
  </si>
  <si>
    <t>Included + Onsite/Webinar (customizable)</t>
  </si>
  <si>
    <t>Included + OE/Benefit Fair Support</t>
  </si>
  <si>
    <t>Included + Virtual OE (Quick-Start guides, videos)</t>
  </si>
  <si>
    <t>Included + Onsite/Webinars (Welcome Kit, videos)</t>
  </si>
  <si>
    <t>Included (Initial standard brochures)</t>
  </si>
  <si>
    <t>Included (HR Connect)</t>
  </si>
  <si>
    <t>Included (Client Portal)
24/7 access</t>
  </si>
  <si>
    <t>Included (myuhc.com) For UHC health plan enrollees</t>
  </si>
  <si>
    <t>Included (My Benefits)</t>
  </si>
  <si>
    <t>Included (Surency.com/SedgwickCounty)</t>
  </si>
  <si>
    <t>Included (Participate Portal)</t>
  </si>
  <si>
    <t>Included (myuhc.com) Account info for UHC  plan enrollees</t>
  </si>
  <si>
    <t>Included  (IOS/Android) Fingerprint/Face ID</t>
  </si>
  <si>
    <t>Via myuhc.com</t>
  </si>
  <si>
    <t>7:30a-9p M-F (CT)
Live Chat; English/Spanish</t>
  </si>
  <si>
    <t>Regular business hours Top 10% call center</t>
  </si>
  <si>
    <t>Dedicated Relationship Mgr 90% auto-substantiation</t>
  </si>
  <si>
    <t>8a-5p M-F (all US time zones) 95%+ First Call Resolution</t>
  </si>
  <si>
    <t>Normal business hours: Customer Care representation</t>
  </si>
  <si>
    <t xml:space="preserve">       RFP #26-0041   Contract</t>
  </si>
  <si>
    <t>BOARD OF BIDS AND CONTRACTS AUGUST 27, 2026</t>
  </si>
  <si>
    <t xml:space="preserve">       RFP #26-0042   Contract</t>
  </si>
  <si>
    <t xml:space="preserve">       RFP #26-0043   Contract</t>
  </si>
  <si>
    <t xml:space="preserve">       RFP #26-0044   Contract</t>
  </si>
  <si>
    <t>OE: $5.00/pkt</t>
  </si>
  <si>
    <t>$10.00/QB</t>
  </si>
  <si>
    <t>$50.00/mo/carrier</t>
  </si>
  <si>
    <t>$4.00/notice</t>
  </si>
  <si>
    <t>OE: $15.00/pkg; Gov Notice: $10.00</t>
  </si>
  <si>
    <t>OE: $15.00-$39.00/pkt</t>
  </si>
  <si>
    <t>OE: $0.00-$8.00/kit</t>
  </si>
  <si>
    <t>$1,200.00/yr (optional)</t>
  </si>
  <si>
    <t>OE: $5.00/pkt; GIN: $2.50/notice</t>
  </si>
  <si>
    <t>OE: $8.00/pkg+postage; Part D:</t>
  </si>
  <si>
    <t>$50.00 | $150.00</t>
  </si>
  <si>
    <t>PLUS: $0; Non PLUS:
$10.00</t>
  </si>
  <si>
    <t>$180.00 allowance</t>
  </si>
  <si>
    <t>$60.00 Copay</t>
  </si>
  <si>
    <t>$180.00 allowance
$200.00 allowance on featured frames</t>
  </si>
  <si>
    <t>$175.00 allowance</t>
  </si>
  <si>
    <t>Standard: $25.00 Copay Custom: $50.00 Copay</t>
  </si>
  <si>
    <t>$200.00 allowance, then 20% off overage</t>
  </si>
  <si>
    <t>$160.00 allowance</t>
  </si>
  <si>
    <t>Standard: $40.00 Copay Premium: 10% off retail</t>
  </si>
  <si>
    <t>PLUS: $230.00 allowance; Non PLUS: $180.00
allowance
20% off balance over
$150.00</t>
  </si>
  <si>
    <t>$40.00 Copay</t>
  </si>
  <si>
    <t>$180.00 allowance, then 20% off overage</t>
  </si>
  <si>
    <t>Up to $210.00</t>
  </si>
  <si>
    <t>Up to $105.00</t>
  </si>
  <si>
    <t>Up to $70.00</t>
  </si>
  <si>
    <t>Up to $30.00</t>
  </si>
  <si>
    <t>Up to $50.00</t>
  </si>
  <si>
    <t>Up to $65.00</t>
  </si>
  <si>
    <t>Up to $250.00</t>
  </si>
  <si>
    <t>Up to $148.00</t>
  </si>
  <si>
    <t>Up to $25.00</t>
  </si>
  <si>
    <t>Up to $40.00</t>
  </si>
  <si>
    <t>Up to $145.00</t>
  </si>
  <si>
    <t>Up to $200.00</t>
  </si>
  <si>
    <t>Up to $90.00</t>
  </si>
  <si>
    <t>Up to $75.00</t>
  </si>
  <si>
    <t>Up to $55.00</t>
  </si>
  <si>
    <t>$195.00/hour</t>
  </si>
  <si>
    <t>Yes; $195.00/hr</t>
  </si>
  <si>
    <t>$150.00/hour</t>
  </si>
  <si>
    <t>Yes; $150.00/hr</t>
  </si>
  <si>
    <t>$800.00/case (DOT SAP)</t>
  </si>
  <si>
    <t>$350.00/hour</t>
  </si>
  <si>
    <t>Yes; $350.00/hr</t>
  </si>
  <si>
    <t>$500.00 (optional) 25% Key, 55% Avg Benefit, 25% Owner</t>
  </si>
  <si>
    <t>Option 1: $5,000.00
Option 2: $10,000.00
Option 3: $10,000.00</t>
  </si>
  <si>
    <t>Option 1: $5,000.00
Option 2: $10,000.00
Option 4: $10,000.00</t>
  </si>
  <si>
    <t>Option 1: $10,000.00    Option 2: $5,000.00</t>
  </si>
  <si>
    <t>50% to $50,000.00</t>
  </si>
  <si>
    <t>$25,000.00 increments</t>
  </si>
  <si>
    <t>&lt;20                     $50,000.00</t>
  </si>
  <si>
    <t>20-24                  $1,575,000.00</t>
  </si>
  <si>
    <t>25-29                  $4,650,000.00</t>
  </si>
  <si>
    <t>30-34                  $8,975,000.00</t>
  </si>
  <si>
    <t>35-39                  $9,225,000.00</t>
  </si>
  <si>
    <t>40-44                  $10,150,000.00</t>
  </si>
  <si>
    <t>45-49                  $11,975,000.00</t>
  </si>
  <si>
    <t>50-54                  $11,225,000.00</t>
  </si>
  <si>
    <t>55-59                  $8,525,000.00</t>
  </si>
  <si>
    <t>60-64                  $6,100,000.00</t>
  </si>
  <si>
    <t>65-69                  $3,000,000.00</t>
  </si>
  <si>
    <t>70-74                  $1,350,000.00</t>
  </si>
  <si>
    <t>SHORT TERM DISABILITY</t>
  </si>
  <si>
    <t>Metropolitan Life Insurance Company / MetLife Pet Insurance Solutions LLC dba MetLife</t>
  </si>
  <si>
    <t>Class 1 - EP - Injury</t>
  </si>
  <si>
    <t>14 days</t>
  </si>
  <si>
    <t>Class 1 - EP - Sickness</t>
  </si>
  <si>
    <t>Class 1 - Benefit Duration</t>
  </si>
  <si>
    <t>26 weeks</t>
  </si>
  <si>
    <t>24 weeks</t>
  </si>
  <si>
    <t>Pre-Ex (look-back|wait)</t>
  </si>
  <si>
    <t>12/12</t>
  </si>
  <si>
    <t>COVERED VOLUME ADJUSTMENT</t>
  </si>
  <si>
    <t>&lt;20                     $0</t>
  </si>
  <si>
    <t>75-79                  $0</t>
  </si>
  <si>
    <t>80+                    $0</t>
  </si>
  <si>
    <t>Ehlers, Inc.</t>
  </si>
  <si>
    <t>HOSPITAL INDEMNITY</t>
  </si>
  <si>
    <t>American Fidelity Assurance Company - Basic</t>
  </si>
  <si>
    <t>American Fidelity Assurance Company - Enhanced</t>
  </si>
  <si>
    <t>American Fidelity Assurance Company - Enhanced Plus</t>
  </si>
  <si>
    <t>American Heritage Life Insurance Company dba The Standard - Option 1</t>
  </si>
  <si>
    <t>American Heritage Life Insurance Company dba The Standard -  Option 2</t>
  </si>
  <si>
    <t>Hartford Life and Accident Insurance Company dba The Hartford - Option 1</t>
  </si>
  <si>
    <t>Hartford Life and Accident Insurance Company dba The Hartford - Option 2</t>
  </si>
  <si>
    <t>Metropolitan Life Insurance Company / MetLife Pet Insurance Solutions LLC dba MetLife - Low</t>
  </si>
  <si>
    <t>Metropolitan Life Insurance Company / MetLife Pet Insurance Solutions LLC dba MetLife - High</t>
  </si>
  <si>
    <t>United Healthcare Services, Inc. - Option A</t>
  </si>
  <si>
    <t>United Healthcare Services, Inc. - Option B</t>
  </si>
  <si>
    <t>Hospital Confinement Benefit</t>
  </si>
  <si>
    <t>Daily Hospital Confinement Benefit</t>
  </si>
  <si>
    <t>Maximum Number of Days</t>
  </si>
  <si>
    <t>30 days</t>
  </si>
  <si>
    <t>90 days</t>
  </si>
  <si>
    <t>15 days</t>
  </si>
  <si>
    <t>364 days</t>
  </si>
  <si>
    <t>Pre-Existing Condition</t>
  </si>
  <si>
    <t>Not included</t>
  </si>
  <si>
    <t>2 Lives</t>
  </si>
  <si>
    <t>10 Lives</t>
  </si>
  <si>
    <t>Pregnancy (Routine / Complications)</t>
  </si>
  <si>
    <t>SAAOI</t>
  </si>
  <si>
    <t>Complications Only</t>
  </si>
  <si>
    <t>ENROLLMENT COST</t>
  </si>
  <si>
    <t>4 Years</t>
  </si>
  <si>
    <t>3 Years</t>
  </si>
  <si>
    <t>5 Years</t>
  </si>
  <si>
    <t>Employee Only</t>
  </si>
  <si>
    <t>Employee + Spouse</t>
  </si>
  <si>
    <t>Employee + Child(ren)</t>
  </si>
  <si>
    <t>Employee + Family</t>
  </si>
  <si>
    <t xml:space="preserve"> CRITICAL ILLNESS</t>
  </si>
  <si>
    <t>American Heritage Life Insurance Company dba The Standard - Option 1-1</t>
  </si>
  <si>
    <t>American Heritage Life Insurance Company dba The Standard - Option 1-2</t>
  </si>
  <si>
    <t>American Heritage Life Insurance Company dba The Standard - Option 1-3</t>
  </si>
  <si>
    <t>American Heritage Life Insurance Company dba The Standard - Option 2-1</t>
  </si>
  <si>
    <t>American Heritage Life Insurance Company dba The Standard - Option 2-2</t>
  </si>
  <si>
    <t>American Heritage Life Insurance Company dba The Standard - Option 2-3</t>
  </si>
  <si>
    <t>United Healthcare Services, Inc. - Primary</t>
  </si>
  <si>
    <t>United Healthcare Services, Inc. - Alternative</t>
  </si>
  <si>
    <t>BASIC INFORMATION</t>
  </si>
  <si>
    <t>Benefit Election Amounts</t>
  </si>
  <si>
    <t>$10,000.00, $20,000.00 or $30,000.00</t>
  </si>
  <si>
    <t>$15,000.00 or $30,000.00</t>
  </si>
  <si>
    <t>Spouse Election Amounts</t>
  </si>
  <si>
    <r>
      <rPr>
        <sz val="10"/>
        <rFont val="Times New Roman"/>
        <family val="1"/>
      </rPr>
      <t>100% of employee
amount</t>
    </r>
  </si>
  <si>
    <r>
      <rPr>
        <sz val="10"/>
        <rFont val="Times New Roman"/>
        <family val="1"/>
      </rPr>
      <t>50% of employee
amount</t>
    </r>
  </si>
  <si>
    <r>
      <rPr>
        <b/>
        <sz val="10"/>
        <rFont val="Times New Roman"/>
        <family val="1"/>
      </rPr>
      <t>50% of employee
amount</t>
    </r>
  </si>
  <si>
    <t>Child(ren) Election Amounts</t>
  </si>
  <si>
    <t>25% of employee amount</t>
  </si>
  <si>
    <t>Guaranteed Issue</t>
  </si>
  <si>
    <t>Full amount</t>
  </si>
  <si>
    <t>Wellness Benefit</t>
  </si>
  <si>
    <t>Pre-Existing Conditions</t>
  </si>
  <si>
    <t>3/6</t>
  </si>
  <si>
    <t>Rate Type</t>
  </si>
  <si>
    <t>Attained Age</t>
  </si>
  <si>
    <t>Issue Age</t>
  </si>
  <si>
    <t>Attained Age at 1/1/27</t>
  </si>
  <si>
    <t>BENEFITS</t>
  </si>
  <si>
    <t>Heart Attack</t>
  </si>
  <si>
    <t>Sudden Cardiac Arrest</t>
  </si>
  <si>
    <t>Stroke</t>
  </si>
  <si>
    <r>
      <rPr>
        <sz val="10"/>
        <rFont val="Times New Roman"/>
        <family val="1"/>
      </rPr>
      <t>Without Impairment: 25%
Mild, Moderate &amp;
Severe: 100%</t>
    </r>
  </si>
  <si>
    <t>End Stage Renal Kidney Failure</t>
  </si>
  <si>
    <t>Coronary Artery Bypass Surgery/Graft</t>
  </si>
  <si>
    <r>
      <rPr>
        <sz val="10"/>
        <rFont val="Times New Roman"/>
        <family val="1"/>
      </rPr>
      <t>Minor: 10%
Major: 100%</t>
    </r>
  </si>
  <si>
    <t>Benign Brain Tumor</t>
  </si>
  <si>
    <t>Early Diagnosis: 10% Advanced Diagnosis: 100%</t>
  </si>
  <si>
    <t>Invasive Cancer</t>
  </si>
  <si>
    <t>Skin Cancer</t>
  </si>
  <si>
    <t>5% up to $250.00</t>
  </si>
  <si>
    <t>Severe Burn</t>
  </si>
  <si>
    <t xml:space="preserve">CHILDHOOD DISEASE </t>
  </si>
  <si>
    <t>Cerebral Palsy</t>
  </si>
  <si>
    <t>Cleft Lip of Cleft Palate</t>
  </si>
  <si>
    <t>Cystic Fibrosis</t>
  </si>
  <si>
    <t>Diabetes (Type 1)</t>
  </si>
  <si>
    <t>Down Syndrome</t>
  </si>
  <si>
    <t>Sickle Cell Anemia</t>
  </si>
  <si>
    <t>Spina Bifida</t>
  </si>
  <si>
    <t xml:space="preserve">FUNCTIONAL LOSS </t>
  </si>
  <si>
    <t>Coma</t>
  </si>
  <si>
    <t xml:space="preserve">INFECTIOUS DISEASE </t>
  </si>
  <si>
    <t>Bacterial Cerebrospinal Meningitis</t>
  </si>
  <si>
    <t>Diphtheria</t>
  </si>
  <si>
    <t>Encephalitis</t>
  </si>
  <si>
    <t>Legionnaire's Disease</t>
  </si>
  <si>
    <t>Malaria</t>
  </si>
  <si>
    <t>Necrotizing Fasciitis</t>
  </si>
  <si>
    <t>Osteomyelitis</t>
  </si>
  <si>
    <t>Rabies</t>
  </si>
  <si>
    <t>Tetanus</t>
  </si>
  <si>
    <t>Tuberculosis</t>
  </si>
  <si>
    <t>PROGRESSIVE DISEASE</t>
  </si>
  <si>
    <t>ALS</t>
  </si>
  <si>
    <t>Alzheimer's Disease</t>
  </si>
  <si>
    <t>Multiple Sclerosis</t>
  </si>
  <si>
    <t>Muscular Dystrophy</t>
  </si>
  <si>
    <t>Parkinson's Disease Advanced</t>
  </si>
  <si>
    <t>Systemic Lupus Erythematosus (SLE)</t>
  </si>
  <si>
    <t>MONTHLY PREMIUM - EMPLOYEE ONLY</t>
  </si>
  <si>
    <t>&lt;20</t>
  </si>
  <si>
    <t>20-24</t>
  </si>
  <si>
    <t>25-29</t>
  </si>
  <si>
    <t>30-34</t>
  </si>
  <si>
    <t>35-39</t>
  </si>
  <si>
    <t>40-44</t>
  </si>
  <si>
    <t>45-49</t>
  </si>
  <si>
    <t>50-54</t>
  </si>
  <si>
    <t>55-59</t>
  </si>
  <si>
    <t>60-64</t>
  </si>
  <si>
    <t>65-69</t>
  </si>
  <si>
    <t>70-74</t>
  </si>
  <si>
    <t>75-79</t>
  </si>
  <si>
    <t>80+</t>
  </si>
  <si>
    <t>ACCIDENT</t>
  </si>
  <si>
    <t>American Fidelity Assurance Company - Option 1</t>
  </si>
  <si>
    <t>American Fidelity Assurance Company - Option 2</t>
  </si>
  <si>
    <t>American Heritage Life Insurance Company dba The Standard - Option 2</t>
  </si>
  <si>
    <t>Metropolitan Life Insurance Company / MetLife Pet Insurance Solutions LLC dba MetLife - Option 1</t>
  </si>
  <si>
    <t>Metropolitan Life Insurance Company / MetLife Pet Insurance Solutions LLC dba MetLife - Option 2</t>
  </si>
  <si>
    <t>United Healthcare Services, Inc. - Option 1</t>
  </si>
  <si>
    <t>United Healthcare Services, Inc. - Option 2</t>
  </si>
  <si>
    <t>Product Type</t>
  </si>
  <si>
    <t>24 hr</t>
  </si>
  <si>
    <t>Off-the-Job</t>
  </si>
  <si>
    <t>Emergency Room Services</t>
  </si>
  <si>
    <t>$75.00 – $150.00</t>
  </si>
  <si>
    <t>$100.00 – $200.00</t>
  </si>
  <si>
    <t>Ambulance (Ground ǀ Air)</t>
  </si>
  <si>
    <t>$500.00 | $1,500.00</t>
  </si>
  <si>
    <t>$200.00 | $1,000.00</t>
  </si>
  <si>
    <t>$300.00 | $1,500.00</t>
  </si>
  <si>
    <t>$1,000.00 | $2,000.00</t>
  </si>
  <si>
    <t>$1,250.00 | $2,500.00</t>
  </si>
  <si>
    <t>$300.00 | $1,000.00</t>
  </si>
  <si>
    <t>$400.00 | $1,250.00</t>
  </si>
  <si>
    <t>Hospital Admission</t>
  </si>
  <si>
    <t>INJURIES</t>
  </si>
  <si>
    <t>Fractures - Open &amp; Closed Reduction</t>
  </si>
  <si>
    <t>Up to $3,000.00</t>
  </si>
  <si>
    <t>Up to $4,000.00</t>
  </si>
  <si>
    <t>Up to $12,000.00</t>
  </si>
  <si>
    <t>Up to $18,000.00</t>
  </si>
  <si>
    <t>Up to $10,000.00</t>
  </si>
  <si>
    <t>Up to $8,000.00</t>
  </si>
  <si>
    <t>Dislocations - Open &amp; Closed Reduction</t>
  </si>
  <si>
    <t>Lacerations</t>
  </si>
  <si>
    <t>$25.00 - $400.00</t>
  </si>
  <si>
    <t>$50.00 - $500.00</t>
  </si>
  <si>
    <t>$100.00 - $500.00</t>
  </si>
  <si>
    <t>$150.00 - $750.00</t>
  </si>
  <si>
    <t>$50.00 - $1,000.00</t>
  </si>
  <si>
    <t>$75.00 - $1,500.00</t>
  </si>
  <si>
    <t>$50.00 – $400.00</t>
  </si>
  <si>
    <t>$75.00 – $700.00</t>
  </si>
  <si>
    <t>AD&amp;D CATASTROPHIC LOSS</t>
  </si>
  <si>
    <t>Employee - Accidental Death | Common Carrier</t>
  </si>
  <si>
    <t>$20,000.00 | $50,000.00</t>
  </si>
  <si>
    <t>$40,000.00 | $100,000.00</t>
  </si>
  <si>
    <t>$40,000.00 | $100,00.000</t>
  </si>
  <si>
    <t>$60,000.00 | $150,000.00</t>
  </si>
  <si>
    <t>$80,000.00 | $240,000.00</t>
  </si>
  <si>
    <t>$100,000.00 | $300,000.00</t>
  </si>
  <si>
    <t>$25,000.00 | $75,000.00</t>
  </si>
  <si>
    <t>$50,000.00 | $150,000.00</t>
  </si>
  <si>
    <t>$25,000.00 | $50,000.00</t>
  </si>
  <si>
    <t>$50,000.00 | $100,000.00</t>
  </si>
  <si>
    <t>Spouse - Accidental Death | Common Carrier</t>
  </si>
  <si>
    <t>$40,000.00 | $120,000.00</t>
  </si>
  <si>
    <t>$12,500.00 | $37,500.00</t>
  </si>
  <si>
    <t>Child - Accidental Death | Common Carrier</t>
  </si>
  <si>
    <t>$10,000.00 | $25,000.00</t>
  </si>
  <si>
    <t>$20,000.00 | $60,000.00</t>
  </si>
  <si>
    <t>$5,000.0 | $15,000.00</t>
  </si>
  <si>
    <t>$10,000.00 | $30,000.00</t>
  </si>
  <si>
    <t>$12,500.00 | $25,000.00</t>
  </si>
  <si>
    <t>ENROLLMENT &amp; COST</t>
  </si>
  <si>
    <t>CANCER</t>
  </si>
  <si>
    <t xml:space="preserve">Metropolitan Life Insurance Company / MetLife Pet Insurance Solutions LLC dba MetLife </t>
  </si>
  <si>
    <t>Pre-Existing Condition Limitation</t>
  </si>
  <si>
    <t>3|6</t>
  </si>
  <si>
    <t>Wellness Benefit Amount</t>
  </si>
  <si>
    <t xml:space="preserve"> </t>
  </si>
  <si>
    <t>PLAN UNDERWRITING OFFERS</t>
  </si>
  <si>
    <t>Benefit Amount</t>
  </si>
  <si>
    <t>Guarantee Issue Amount (Employee)</t>
  </si>
  <si>
    <t>Guarantee Issue Amount (Spouse)</t>
  </si>
  <si>
    <t>50% of Employee Benefit</t>
  </si>
  <si>
    <t>Guarantee Issue Amount (Children)</t>
  </si>
  <si>
    <t>PLAN BENEFITS</t>
  </si>
  <si>
    <t>Initial Care</t>
  </si>
  <si>
    <t>Initial Benefit</t>
  </si>
  <si>
    <t>Non-Invasive Cancer</t>
  </si>
  <si>
    <t>MONTHLY RATES</t>
  </si>
  <si>
    <t>Monthly Age Banded Rates EE Only $15,000.00</t>
  </si>
  <si>
    <t>19-24</t>
  </si>
  <si>
    <t>75+</t>
  </si>
  <si>
    <t>Monthly Age Banded Rates EE + Spouse  $15,000.00</t>
  </si>
  <si>
    <t>Monthly Age Banded Rates EE + Children $15,000.00</t>
  </si>
  <si>
    <t>Monthly Age Banded Rates EE + Spouse + Children $15,000.00</t>
  </si>
  <si>
    <t>3 years</t>
  </si>
  <si>
    <t>5% Minimum Participation Waived if Preferred Enrollment Method</t>
  </si>
  <si>
    <t>Commission</t>
  </si>
  <si>
    <r>
      <t xml:space="preserve">         </t>
    </r>
    <r>
      <rPr>
        <b/>
        <u/>
        <sz val="11"/>
        <color theme="1"/>
        <rFont val="Times New Roman"/>
        <family val="1"/>
      </rPr>
      <t>FUNDING -- HUMAN RESOURCES</t>
    </r>
  </si>
  <si>
    <t xml:space="preserve">         (Request sent to 160 vendors)</t>
  </si>
  <si>
    <t xml:space="preserve">         RFP #26-0047   Contract</t>
  </si>
  <si>
    <r>
      <t xml:space="preserve">          </t>
    </r>
    <r>
      <rPr>
        <b/>
        <u/>
        <sz val="11"/>
        <color theme="1"/>
        <rFont val="Times New Roman"/>
        <family val="1"/>
      </rPr>
      <t>FUNDING -- HUMAN RESOURCES</t>
    </r>
  </si>
  <si>
    <t xml:space="preserve">          (Request sent to 160 vendors)</t>
  </si>
  <si>
    <t xml:space="preserve">          RFP #26-0047   Contract</t>
  </si>
  <si>
    <r>
      <t xml:space="preserve">         </t>
    </r>
    <r>
      <rPr>
        <b/>
        <u/>
        <sz val="11"/>
        <rFont val="Times New Roman"/>
        <family val="1"/>
      </rPr>
      <t>FUNDING -- HUMAN RESOURCES</t>
    </r>
  </si>
  <si>
    <t>Motorola Solutions, Inc.</t>
  </si>
  <si>
    <t>Category Description</t>
  </si>
  <si>
    <t>Cost</t>
  </si>
  <si>
    <t>Maintenance, Cybersecurity Services &amp; SUA2</t>
  </si>
  <si>
    <t>Year 1 (Warranty Included)</t>
  </si>
  <si>
    <t>Year 2</t>
  </si>
  <si>
    <t>Year 3</t>
  </si>
  <si>
    <t>Year 4</t>
  </si>
  <si>
    <t>Year 5</t>
  </si>
  <si>
    <t xml:space="preserve">Year 7 </t>
  </si>
  <si>
    <t>Year 8</t>
  </si>
  <si>
    <t>Eventide Maintenance</t>
  </si>
  <si>
    <t xml:space="preserve">  </t>
  </si>
  <si>
    <t>Value-Add: Sedgwick County Subscriber Incentive</t>
  </si>
  <si>
    <t>GRAND TOTAL</t>
  </si>
  <si>
    <t>1.  CMS-1PC (SCRUB SEAL OIL) -- PUBLIC WORKS</t>
  </si>
  <si>
    <t>Contract</t>
  </si>
  <si>
    <t>Ergon Asphalt &amp; Emulsions</t>
  </si>
  <si>
    <t>Quantity</t>
  </si>
  <si>
    <t>Unit of Measure</t>
  </si>
  <si>
    <t>Price Per Gallon</t>
  </si>
  <si>
    <t>Total</t>
  </si>
  <si>
    <t>Terms for Minimum Freight</t>
  </si>
  <si>
    <t>Terms for Demurrage</t>
  </si>
  <si>
    <t>Gallons</t>
  </si>
  <si>
    <t>TBD based on volume ordered</t>
  </si>
  <si>
    <t>$685.44 per load when order quantity is below 24 tons</t>
  </si>
  <si>
    <t>$100.00 per hour after 120 minutes idle time</t>
  </si>
  <si>
    <t xml:space="preserve">Price per gallon FOB Distribution Facility: </t>
  </si>
  <si>
    <t>Delivery Date:</t>
  </si>
  <si>
    <t>As ordered</t>
  </si>
  <si>
    <t>Calvin Opp Concrete, Inc.</t>
  </si>
  <si>
    <t>Cutler Repaving, Inc.</t>
  </si>
  <si>
    <t>Vance Brothers</t>
  </si>
  <si>
    <t xml:space="preserve">3.  RADIO SYSTEM MODERNIZATION -- EMERGENCY COMMUNICATIONS </t>
  </si>
  <si>
    <t>1. Virtualized Prime &amp; Geo-Redundant Prime sites with 10 Simulcast Remote Sites (15 FDMA Ch. Ea.) Edge Availibility Server Equipment and Implementation Services</t>
  </si>
  <si>
    <t>2. CommandCentral AXS Dispatch Consoles (26 Main, 14 Back-Up) Equpment and Implementation Services</t>
  </si>
  <si>
    <t>3. Microwave System Replacement Equipment and Implementation Services</t>
  </si>
  <si>
    <t>4. Kansas - NASPO Contract discount</t>
  </si>
  <si>
    <t>5. Vesta to ASTRO Migration Partnership discount valid through 9/18/2026</t>
  </si>
  <si>
    <t>Year 6</t>
  </si>
  <si>
    <t>Fee Based on # Enrolled</t>
  </si>
  <si>
    <t xml:space="preserve">   ◦ Ded applies to</t>
  </si>
  <si>
    <t xml:space="preserve">  ◦ Preventive applies to Max</t>
  </si>
  <si>
    <t xml:space="preserve">  ◦ Frequency of Exams/Cleanings</t>
  </si>
  <si>
    <t>Custom Branding &amp; Communication Materials</t>
  </si>
  <si>
    <t>Wellness &amp; Wellbeing Services</t>
  </si>
  <si>
    <t>Consultation, Assessment, Treatment</t>
  </si>
  <si>
    <t>Continued Monitoring of Treatment &amp; Case</t>
  </si>
  <si>
    <t>Additional Mgmt Training Hours/Seminars</t>
  </si>
  <si>
    <t>Purchase Mgmt Training on Stand-Alone Basis</t>
  </si>
  <si>
    <t>Purchase Critical Incident on Stand-Alone Basis</t>
  </si>
  <si>
    <t xml:space="preserve">     HUMAN RESOURCES</t>
  </si>
  <si>
    <t>Number of Locations/EINs Included</t>
  </si>
  <si>
    <t>Number of Plans Included</t>
  </si>
  <si>
    <t xml:space="preserve"> LIFE, ACCIDENTAL DEATH AND DISMEMBERMENT, AND DEPENDENT LIFE </t>
  </si>
  <si>
    <t>HEADCOUNT, VOLUME &amp; COST PER $1,000.00</t>
  </si>
  <si>
    <t>20-24                  $250,316.00</t>
  </si>
  <si>
    <t>CONTRACT</t>
  </si>
  <si>
    <t>BENEFIT INFORMATION</t>
  </si>
  <si>
    <t>COVERED ILLNESS</t>
  </si>
  <si>
    <t>Major Organ Transplant Failure</t>
  </si>
  <si>
    <t>Non-Invasive Threatening Cancer</t>
  </si>
  <si>
    <t>Loss of: Ability to Speak, Hearing, Sight</t>
  </si>
  <si>
    <t>Paralysis of 2 or More Limbs</t>
  </si>
  <si>
    <t>25-29                  $677,043.00</t>
  </si>
  <si>
    <t>30-34                  $754,228.00</t>
  </si>
  <si>
    <t>35-39                  $1,149,194.00</t>
  </si>
  <si>
    <t>40-44                  $803,330.00</t>
  </si>
  <si>
    <t xml:space="preserve">45-49                  $834,403.00 </t>
  </si>
  <si>
    <t>50-54                  $1,207,537.00</t>
  </si>
  <si>
    <t>55-59                  $765,263.00</t>
  </si>
  <si>
    <t>60-64                  $440,315.00</t>
  </si>
  <si>
    <t>65-69                  $85,884.00</t>
  </si>
  <si>
    <t>70-74                  $49,109.00</t>
  </si>
  <si>
    <t>Rate Guarantee based on Age Band</t>
  </si>
  <si>
    <r>
      <t xml:space="preserve">        </t>
    </r>
    <r>
      <rPr>
        <b/>
        <u/>
        <sz val="11"/>
        <rFont val="Times New Roman"/>
        <family val="1"/>
      </rPr>
      <t>FUNDING -- PUBLIC WORKS</t>
    </r>
  </si>
  <si>
    <t xml:space="preserve">        (Request sent to 38 vendors)</t>
  </si>
  <si>
    <t xml:space="preserve">        RFB #26-0075</t>
  </si>
  <si>
    <t>ITEMS REQUIRING BOCC APPROVAL</t>
  </si>
  <si>
    <t>2.  PUBLIC ELEVATOR UPGRADES IN MAIN COURTHOUSE -- PROJECT SERVICES</t>
  </si>
  <si>
    <t>4.  EMPLOYEE ANCILLARY BENEFITS - COBRA ADMINISTRATION -- HUMAN RESOURCES</t>
  </si>
  <si>
    <t>5.  EMPLOYEE ANCILLARY BENEFITS - DENTAL ADMINISTRATION -- HUMAN RESOURCES</t>
  </si>
  <si>
    <t>6.  EMPLOYEE ANCILLARY BENEFITS - VISION ADMINISTRATION -- HUMAN RESOURCES</t>
  </si>
  <si>
    <t>7.  EMPLOYEE ANCILLARY BENEFITS - EAP PROGRAM -- HUMAN RESOURCES</t>
  </si>
  <si>
    <t xml:space="preserve">8.  EMPLOYEE ANCILLARY BENEFITS - FLEXIBLE SPENDING ACCOUNT / HEALTH REIMBURSEMENT ACCOUNT ADMINISTRATION -- </t>
  </si>
  <si>
    <t>(14 Items)</t>
  </si>
  <si>
    <t xml:space="preserve">40% discount on APX N-Series Portables &amp; APX Mobile Radios                                                                          1 year free of SmartConnect with any purchased radio                                                                            1 year free of SmartProgramming with any purchased radio                                                                        1 year free of RadioCentral with any purchased radio                                                                         Valid starting at quantity 1 through March 19, 2027   </t>
  </si>
  <si>
    <t xml:space="preserve">9.  EMPLOYEE ANCILLARY BENEFITS - LIFE, ACCIDENTAL DEATH AND DISMEMBERMENT, AND DEPENDENT LIFE -- HUMAN </t>
  </si>
  <si>
    <t xml:space="preserve">     RESOURCES</t>
  </si>
  <si>
    <r>
      <t xml:space="preserve">       </t>
    </r>
    <r>
      <rPr>
        <b/>
        <u/>
        <sz val="11"/>
        <color theme="1"/>
        <rFont val="Times New Roman"/>
        <family val="1"/>
      </rPr>
      <t>FUNDING -- EMERGENCY COMMUNICATIONS</t>
    </r>
  </si>
  <si>
    <t xml:space="preserve">       (NASPO ValuePoint Master Agreement No. 00318)</t>
  </si>
  <si>
    <t xml:space="preserve">       #26-2061   Contract</t>
  </si>
  <si>
    <t xml:space="preserve">       HUMAN RESOURCES</t>
  </si>
  <si>
    <t xml:space="preserve">10.  EMPLOYEE ANCILLARY BENEFITS - WORKSITE BENEFITS (SHORT TERM DISABILITY) -- </t>
  </si>
  <si>
    <t>11.  EMPLOYEE ANCILLARY BENEFITS - WORKSITE BENEFITS (HOSPITAL INDEMNITY)-- HUMAN RESOURCES</t>
  </si>
  <si>
    <t>12.  EMPLOYEE ANCILLARY BENEFITS - WORKSITE BENEFITS (CRITICAL ILLNESS)-- HUMAN RESOURCES</t>
  </si>
  <si>
    <t>13.  EMPLOYEE ANCILLARY BENEFITS - WORKSITE BENEFITS (ACCIDENT) -- HUMAN RESOURCES</t>
  </si>
  <si>
    <t>14.  EMPLOYEE ANCILLARY BENEFITS - WORKSITE BENEFITS (CANCER)-- HUMAN RESOURCES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</si>
</sst>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8" formatCode="&quot;$&quot;#,##0.00_);[Red]\(&quot;$&quot;#,##0.00\)"/>
    <numFmt numFmtId="44" formatCode="_(&quot;$&quot;* #,##0.00_);_(&quot;$&quot;* \(#,##0.00\);_(&quot;$&quot;* &quot;-&quot;??_);_(@_)"/>
    <numFmt numFmtId="164" formatCode="&quot;$&quot;#,##0.00"/>
    <numFmt numFmtId="165" formatCode="\$#,##0"/>
    <numFmt numFmtId="166" formatCode="\$0"/>
    <numFmt numFmtId="167" formatCode="&quot;$&quot;#,##0.0000_);[Red]\(&quot;$&quot;#,##0.0000\)"/>
    <numFmt numFmtId="168" formatCode="\$0.00"/>
    <numFmt numFmtId="169" formatCode="\$#,##0.00"/>
    <numFmt numFmtId="170" formatCode="[$-F800]dddd\,\ mmmm\ dd\,\ yyyy"/>
  </numFmts>
  <fonts count="32" x14ac:knownFonts="1">
    <font>
      <sz val="11"/>
      <color theme="1"/>
      <name val="Calibri"/>
      <family val="2"/>
      <scheme val="minor"/>
    </font>
    <font>
      <sz val="11"/>
      <color theme="1"/>
      <name val="Times New Roman"/>
      <family val="2"/>
    </font>
    <font>
      <b/>
      <sz val="11"/>
      <color theme="1"/>
      <name val="Times New Roman"/>
      <family val="1"/>
    </font>
    <font>
      <sz val="11"/>
      <color theme="1"/>
      <name val="Times New Roman"/>
      <family val="1"/>
    </font>
    <font>
      <b/>
      <u/>
      <sz val="11"/>
      <color theme="1"/>
      <name val="Times New Roman"/>
      <family val="1"/>
    </font>
    <font>
      <sz val="11"/>
      <color rgb="FF000000"/>
      <name val="Times New Roman"/>
      <family val="1"/>
    </font>
    <font>
      <b/>
      <sz val="16"/>
      <color theme="1"/>
      <name val="Times New Roman"/>
      <family val="1"/>
    </font>
    <font>
      <sz val="11"/>
      <name val="Times New Roman"/>
      <family val="1"/>
    </font>
    <font>
      <b/>
      <sz val="11"/>
      <color rgb="FF000000"/>
      <name val="Times New Roman"/>
      <family val="1"/>
    </font>
    <font>
      <b/>
      <sz val="11"/>
      <name val="Times New Roman"/>
      <family val="1"/>
    </font>
    <font>
      <b/>
      <sz val="11"/>
      <color rgb="FF002B49"/>
      <name val="Times New Roman"/>
      <family val="1"/>
    </font>
    <font>
      <b/>
      <sz val="11"/>
      <color rgb="FF006FC0"/>
      <name val="Times New Roman"/>
      <family val="1"/>
    </font>
    <font>
      <sz val="12"/>
      <name val="Times New Roman"/>
      <family val="1"/>
    </font>
    <font>
      <b/>
      <sz val="10"/>
      <name val="Times New Roman"/>
      <family val="1"/>
    </font>
    <font>
      <sz val="10"/>
      <name val="Times New Roman"/>
      <family val="1"/>
    </font>
    <font>
      <b/>
      <sz val="6.5"/>
      <color rgb="FF000000"/>
      <name val="Calibri"/>
      <family val="2"/>
    </font>
    <font>
      <b/>
      <sz val="6.5"/>
      <name val="Calibri"/>
      <family val="2"/>
    </font>
    <font>
      <sz val="10"/>
      <color theme="1"/>
      <name val="Times New Roman"/>
      <family val="1"/>
    </font>
    <font>
      <b/>
      <sz val="10"/>
      <color theme="1"/>
      <name val="Times New Roman"/>
      <family val="1"/>
    </font>
    <font>
      <sz val="10"/>
      <color rgb="FF000000"/>
      <name val="Times New Roman"/>
      <family val="1"/>
    </font>
    <font>
      <sz val="12"/>
      <color theme="1"/>
      <name val="Times New Roman"/>
      <family val="1"/>
    </font>
    <font>
      <b/>
      <sz val="12"/>
      <name val="Times New Roman"/>
      <family val="1"/>
    </font>
    <font>
      <sz val="12"/>
      <color rgb="FF000000"/>
      <name val="Times New Roman"/>
      <family val="1"/>
    </font>
    <font>
      <b/>
      <sz val="12"/>
      <color rgb="FF000000"/>
      <name val="Times New Roman"/>
      <family val="1"/>
    </font>
    <font>
      <b/>
      <sz val="11"/>
      <color theme="1"/>
      <name val="Calibri"/>
      <family val="2"/>
      <scheme val="minor"/>
    </font>
    <font>
      <b/>
      <sz val="12"/>
      <color theme="1"/>
      <name val="Times New Roman"/>
      <family val="1"/>
    </font>
    <font>
      <b/>
      <sz val="10"/>
      <color rgb="FF000000"/>
      <name val="Times New Roman"/>
      <family val="1"/>
    </font>
    <font>
      <b/>
      <u/>
      <sz val="11"/>
      <name val="Times New Roman"/>
      <family val="1"/>
    </font>
    <font>
      <sz val="10"/>
      <name val="Arial"/>
      <family val="2"/>
    </font>
    <font>
      <b/>
      <sz val="16"/>
      <name val="Times New Roman"/>
      <family val="1"/>
    </font>
    <font>
      <sz val="16"/>
      <color theme="1"/>
      <name val="Times New Roman"/>
      <family val="1"/>
    </font>
    <font>
      <b/>
      <sz val="11"/>
      <color rgb="FFED0000"/>
      <name val="Times New Roman"/>
      <family val="1"/>
    </font>
  </fonts>
  <fills count="10">
    <fill>
      <patternFill patternType="none"/>
    </fill>
    <fill>
      <patternFill patternType="gray125"/>
    </fill>
    <fill>
      <patternFill patternType="solid">
        <fgColor theme="0"/>
        <bgColor indexed="64"/>
      </patternFill>
    </fill>
    <fill>
      <patternFill patternType="solid">
        <fgColor theme="5" tint="0.59999389629810485"/>
        <bgColor indexed="64"/>
      </patternFill>
    </fill>
    <fill>
      <patternFill patternType="solid">
        <fgColor rgb="FFFFFFFF"/>
        <bgColor indexed="64"/>
      </patternFill>
    </fill>
    <fill>
      <patternFill patternType="solid">
        <fgColor theme="0" tint="-0.14999847407452621"/>
        <bgColor indexed="64"/>
      </patternFill>
    </fill>
    <fill>
      <patternFill patternType="lightGray">
        <bgColor theme="0" tint="-0.14999847407452621"/>
      </patternFill>
    </fill>
    <fill>
      <patternFill patternType="solid">
        <fgColor theme="0" tint="-0.249977111117893"/>
        <bgColor indexed="64"/>
      </patternFill>
    </fill>
    <fill>
      <patternFill patternType="solid">
        <fgColor theme="6" tint="0.59999389629810485"/>
        <bgColor indexed="64"/>
      </patternFill>
    </fill>
    <fill>
      <patternFill patternType="solid">
        <fgColor theme="0" tint="-4.9989318521683403E-2"/>
        <bgColor indexed="64"/>
      </patternFill>
    </fill>
  </fills>
  <borders count="4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rgb="FFE7E6E6"/>
      </bottom>
      <diagonal/>
    </border>
    <border>
      <left style="thin">
        <color indexed="64"/>
      </left>
      <right style="thin">
        <color indexed="64"/>
      </right>
      <top style="thin">
        <color rgb="FFE7E6E6"/>
      </top>
      <bottom style="thin">
        <color rgb="FFE7E6E6"/>
      </bottom>
      <diagonal/>
    </border>
    <border>
      <left style="thin">
        <color indexed="64"/>
      </left>
      <right style="thin">
        <color indexed="64"/>
      </right>
      <top style="thin">
        <color rgb="FFE7E6E6"/>
      </top>
      <bottom/>
      <diagonal/>
    </border>
    <border>
      <left style="thin">
        <color indexed="64"/>
      </left>
      <right/>
      <top style="thin">
        <color rgb="FFE7E6E6"/>
      </top>
      <bottom style="thin">
        <color rgb="FFE7E6E6"/>
      </bottom>
      <diagonal/>
    </border>
    <border>
      <left/>
      <right style="thin">
        <color indexed="64"/>
      </right>
      <top style="thin">
        <color rgb="FFE7E6E6"/>
      </top>
      <bottom style="thin">
        <color rgb="FFE7E6E6"/>
      </bottom>
      <diagonal/>
    </border>
    <border>
      <left style="thin">
        <color indexed="64"/>
      </left>
      <right style="thin">
        <color indexed="64"/>
      </right>
      <top/>
      <bottom/>
      <diagonal/>
    </border>
    <border>
      <left style="thin">
        <color indexed="64"/>
      </left>
      <right style="thin">
        <color indexed="64"/>
      </right>
      <top style="thin">
        <color rgb="FFE7E6E6"/>
      </top>
      <bottom style="thin">
        <color indexed="64"/>
      </bottom>
      <diagonal/>
    </border>
    <border>
      <left style="thin">
        <color indexed="64"/>
      </left>
      <right/>
      <top style="thin">
        <color rgb="FFE7E6E6"/>
      </top>
      <bottom style="thin">
        <color indexed="64"/>
      </bottom>
      <diagonal/>
    </border>
    <border>
      <left/>
      <right style="thin">
        <color indexed="64"/>
      </right>
      <top style="thin">
        <color rgb="FFE7E6E6"/>
      </top>
      <bottom style="thin">
        <color indexed="64"/>
      </bottom>
      <diagonal/>
    </border>
    <border>
      <left/>
      <right/>
      <top style="thin">
        <color rgb="FF000000"/>
      </top>
      <bottom style="thin">
        <color rgb="FFE7E6E6"/>
      </bottom>
      <diagonal/>
    </border>
    <border>
      <left/>
      <right/>
      <top style="thin">
        <color rgb="FFE7E6E6"/>
      </top>
      <bottom style="thin">
        <color rgb="FFE7E6E6"/>
      </bottom>
      <diagonal/>
    </border>
    <border>
      <left/>
      <right/>
      <top style="thin">
        <color rgb="FFE7E6E6"/>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rgb="FFE7E6E6"/>
      </bottom>
      <diagonal/>
    </border>
    <border>
      <left/>
      <right/>
      <top style="thin">
        <color rgb="FFE7E6E6"/>
      </top>
      <bottom style="thin">
        <color rgb="FF000000"/>
      </bottom>
      <diagonal/>
    </border>
    <border>
      <left style="thin">
        <color rgb="FF000000"/>
      </left>
      <right/>
      <top style="thin">
        <color rgb="FF000000"/>
      </top>
      <bottom style="thin">
        <color rgb="FFE7E6E6"/>
      </bottom>
      <diagonal/>
    </border>
    <border>
      <left style="thin">
        <color rgb="FF000000"/>
      </left>
      <right/>
      <top style="thin">
        <color rgb="FFE7E6E6"/>
      </top>
      <bottom style="thin">
        <color rgb="FFE7E6E6"/>
      </bottom>
      <diagonal/>
    </border>
    <border>
      <left style="thin">
        <color rgb="FF000000"/>
      </left>
      <right/>
      <top style="thin">
        <color rgb="FFE7E6E6"/>
      </top>
      <bottom/>
      <diagonal/>
    </border>
    <border>
      <left style="thin">
        <color rgb="FF000000"/>
      </left>
      <right/>
      <top style="thin">
        <color rgb="FFE7E6E6"/>
      </top>
      <bottom style="thin">
        <color rgb="FF000000"/>
      </bottom>
      <diagonal/>
    </border>
    <border>
      <left style="thin">
        <color rgb="FF000000"/>
      </left>
      <right/>
      <top/>
      <bottom style="thin">
        <color rgb="FFE7E6E6"/>
      </bottom>
      <diagonal/>
    </border>
    <border>
      <left/>
      <right/>
      <top/>
      <bottom style="thin">
        <color rgb="FFE7E6E6"/>
      </bottom>
      <diagonal/>
    </border>
    <border>
      <left style="thin">
        <color rgb="FF000000"/>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rgb="FFE7E6E6"/>
      </bottom>
      <diagonal/>
    </border>
    <border>
      <left style="thin">
        <color indexed="64"/>
      </left>
      <right/>
      <top style="thin">
        <color rgb="FFE7E6E6"/>
      </top>
      <bottom/>
      <diagonal/>
    </border>
    <border>
      <left style="thin">
        <color indexed="64"/>
      </left>
      <right/>
      <top/>
      <bottom style="thin">
        <color rgb="FFE7E6E6"/>
      </bottom>
      <diagonal/>
    </border>
    <border>
      <left/>
      <right style="thin">
        <color indexed="64"/>
      </right>
      <top style="thin">
        <color rgb="FFE7E6E6"/>
      </top>
      <bottom/>
      <diagonal/>
    </border>
    <border>
      <left style="thin">
        <color indexed="64"/>
      </left>
      <right style="thin">
        <color rgb="FF000000"/>
      </right>
      <top style="thin">
        <color indexed="64"/>
      </top>
      <bottom style="thin">
        <color rgb="FFE7E6E6"/>
      </bottom>
      <diagonal/>
    </border>
  </borders>
  <cellStyleXfs count="3">
    <xf numFmtId="0" fontId="0" fillId="0" borderId="0"/>
    <xf numFmtId="0" fontId="1" fillId="0" borderId="0"/>
    <xf numFmtId="44" fontId="28" fillId="0" borderId="0" applyFont="0" applyFill="0" applyBorder="0" applyAlignment="0" applyProtection="0"/>
  </cellStyleXfs>
  <cellXfs count="610">
    <xf numFmtId="0" fontId="0" fillId="0" borderId="0" xfId="0"/>
    <xf numFmtId="0" fontId="2" fillId="0" borderId="0" xfId="1" applyFont="1"/>
    <xf numFmtId="0" fontId="3" fillId="0" borderId="0" xfId="1" applyFont="1"/>
    <xf numFmtId="0" fontId="3" fillId="2" borderId="1" xfId="1" applyFont="1" applyFill="1" applyBorder="1"/>
    <xf numFmtId="0" fontId="3" fillId="0" borderId="2" xfId="1" applyFont="1" applyBorder="1" applyAlignment="1">
      <alignment horizontal="left" vertical="center"/>
    </xf>
    <xf numFmtId="0" fontId="3" fillId="3" borderId="2" xfId="1" applyFont="1" applyFill="1" applyBorder="1" applyAlignment="1">
      <alignment horizontal="center" vertical="center" wrapText="1"/>
    </xf>
    <xf numFmtId="0" fontId="3" fillId="0" borderId="0" xfId="1" applyFont="1" applyAlignment="1">
      <alignment vertical="center"/>
    </xf>
    <xf numFmtId="0" fontId="3" fillId="2" borderId="2" xfId="1" applyFont="1" applyFill="1" applyBorder="1" applyAlignment="1">
      <alignment horizontal="left" vertical="center" wrapText="1"/>
    </xf>
    <xf numFmtId="164" fontId="3" fillId="2" borderId="2" xfId="1" applyNumberFormat="1" applyFont="1" applyFill="1" applyBorder="1" applyAlignment="1">
      <alignment horizontal="center" vertical="center"/>
    </xf>
    <xf numFmtId="3" fontId="3" fillId="2" borderId="2" xfId="1" applyNumberFormat="1" applyFont="1" applyFill="1" applyBorder="1" applyAlignment="1">
      <alignment horizontal="center" vertical="center"/>
    </xf>
    <xf numFmtId="0" fontId="3" fillId="2" borderId="2" xfId="1" applyFont="1" applyFill="1" applyBorder="1" applyAlignment="1">
      <alignment vertical="center"/>
    </xf>
    <xf numFmtId="0" fontId="5" fillId="4" borderId="3" xfId="0" applyFont="1" applyFill="1" applyBorder="1" applyAlignment="1">
      <alignment vertical="center" wrapText="1"/>
    </xf>
    <xf numFmtId="0" fontId="3" fillId="0" borderId="3" xfId="1" applyFont="1" applyBorder="1" applyAlignment="1">
      <alignment horizontal="center" vertical="center"/>
    </xf>
    <xf numFmtId="0" fontId="3" fillId="3" borderId="4" xfId="1" applyFont="1" applyFill="1" applyBorder="1" applyAlignment="1">
      <alignment horizontal="center" vertical="center" wrapText="1"/>
    </xf>
    <xf numFmtId="0" fontId="3" fillId="0" borderId="5" xfId="1" applyFont="1" applyBorder="1" applyAlignment="1">
      <alignment vertical="center"/>
    </xf>
    <xf numFmtId="0" fontId="3" fillId="0" borderId="0" xfId="1" applyFont="1" applyAlignment="1">
      <alignment horizontal="center" vertical="center"/>
    </xf>
    <xf numFmtId="0" fontId="2" fillId="3" borderId="2" xfId="1" applyFont="1" applyFill="1" applyBorder="1" applyAlignment="1">
      <alignment horizontal="center" vertical="center" wrapText="1"/>
    </xf>
    <xf numFmtId="164" fontId="2" fillId="2" borderId="2" xfId="1" applyNumberFormat="1" applyFont="1" applyFill="1" applyBorder="1" applyAlignment="1">
      <alignment horizontal="center" vertical="center"/>
    </xf>
    <xf numFmtId="3" fontId="2" fillId="2" borderId="2" xfId="1" applyNumberFormat="1" applyFont="1" applyFill="1" applyBorder="1" applyAlignment="1">
      <alignment horizontal="center" vertical="center"/>
    </xf>
    <xf numFmtId="0" fontId="6" fillId="0" borderId="0" xfId="1" applyFont="1"/>
    <xf numFmtId="0" fontId="2" fillId="0" borderId="0" xfId="0" applyFont="1"/>
    <xf numFmtId="0" fontId="3" fillId="0" borderId="0" xfId="0" applyFont="1"/>
    <xf numFmtId="0" fontId="2" fillId="0" borderId="0" xfId="0" applyFont="1" applyAlignment="1">
      <alignment vertical="center"/>
    </xf>
    <xf numFmtId="0" fontId="3" fillId="0" borderId="1" xfId="0" applyFont="1" applyBorder="1"/>
    <xf numFmtId="0" fontId="2" fillId="0" borderId="3" xfId="0" applyFont="1" applyBorder="1" applyAlignment="1">
      <alignment horizontal="center" vertical="center" wrapText="1"/>
    </xf>
    <xf numFmtId="0" fontId="2" fillId="3" borderId="3"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0" borderId="0" xfId="0" applyFont="1" applyAlignment="1">
      <alignment vertical="center"/>
    </xf>
    <xf numFmtId="0" fontId="2" fillId="0" borderId="6" xfId="0" applyFont="1" applyBorder="1" applyAlignment="1">
      <alignment horizontal="center" vertical="center"/>
    </xf>
    <xf numFmtId="0" fontId="3" fillId="0" borderId="7" xfId="0" applyFont="1" applyBorder="1" applyAlignment="1">
      <alignment horizontal="center" vertical="center" wrapText="1"/>
    </xf>
    <xf numFmtId="0" fontId="3" fillId="0" borderId="4" xfId="0" applyFont="1" applyBorder="1" applyAlignment="1">
      <alignment horizontal="center" vertical="center" wrapText="1"/>
    </xf>
    <xf numFmtId="0" fontId="2" fillId="5" borderId="5" xfId="0" applyFont="1" applyFill="1" applyBorder="1" applyAlignment="1">
      <alignment horizontal="left" vertical="center"/>
    </xf>
    <xf numFmtId="0" fontId="3" fillId="5" borderId="0" xfId="0" applyFont="1" applyFill="1" applyAlignment="1">
      <alignment horizontal="center" vertical="center" wrapText="1"/>
    </xf>
    <xf numFmtId="0" fontId="3" fillId="5" borderId="0" xfId="0" applyFont="1" applyFill="1" applyAlignment="1">
      <alignment vertical="center"/>
    </xf>
    <xf numFmtId="0" fontId="7" fillId="0" borderId="8" xfId="0" applyFont="1" applyBorder="1" applyAlignment="1">
      <alignment horizontal="left" vertical="top" wrapText="1"/>
    </xf>
    <xf numFmtId="165" fontId="5" fillId="0" borderId="0" xfId="0" applyNumberFormat="1" applyFont="1" applyAlignment="1">
      <alignment horizontal="center" vertical="center" shrinkToFit="1"/>
    </xf>
    <xf numFmtId="0" fontId="7" fillId="0" borderId="0" xfId="0" applyFont="1" applyAlignment="1">
      <alignment horizontal="left" vertical="top" wrapText="1"/>
    </xf>
    <xf numFmtId="0" fontId="7" fillId="0" borderId="9" xfId="0" applyFont="1" applyBorder="1" applyAlignment="1">
      <alignment horizontal="left" vertical="top" wrapText="1"/>
    </xf>
    <xf numFmtId="0" fontId="7" fillId="0" borderId="9" xfId="0" applyFont="1" applyBorder="1" applyAlignment="1">
      <alignment horizontal="left" vertical="center" wrapText="1"/>
    </xf>
    <xf numFmtId="0" fontId="2" fillId="0" borderId="9" xfId="0" applyFont="1" applyBorder="1" applyAlignment="1">
      <alignment horizontal="center" vertical="center" wrapText="1"/>
    </xf>
    <xf numFmtId="0" fontId="3" fillId="6" borderId="3" xfId="0" applyFont="1" applyFill="1" applyBorder="1" applyAlignment="1">
      <alignment horizontal="center" vertical="center" wrapText="1"/>
    </xf>
    <xf numFmtId="0" fontId="3" fillId="0" borderId="9" xfId="0" applyFont="1" applyBorder="1" applyAlignment="1">
      <alignment horizontal="center" vertical="center" wrapText="1"/>
    </xf>
    <xf numFmtId="0" fontId="7" fillId="0" borderId="9" xfId="0" applyFont="1" applyBorder="1" applyAlignment="1">
      <alignment horizontal="center" vertical="center" wrapText="1"/>
    </xf>
    <xf numFmtId="0" fontId="3" fillId="0" borderId="0" xfId="0" applyFont="1" applyAlignment="1">
      <alignment horizontal="center" vertical="center" wrapText="1"/>
    </xf>
    <xf numFmtId="0" fontId="9" fillId="0" borderId="9" xfId="0" applyFont="1" applyBorder="1" applyAlignment="1">
      <alignment horizontal="center" vertical="center" wrapText="1"/>
    </xf>
    <xf numFmtId="0" fontId="7" fillId="0" borderId="11" xfId="0" applyFont="1" applyBorder="1" applyAlignment="1">
      <alignment horizontal="center" vertical="center" wrapText="1"/>
    </xf>
    <xf numFmtId="0" fontId="7" fillId="6" borderId="13" xfId="0" applyFont="1" applyFill="1" applyBorder="1" applyAlignment="1">
      <alignment horizontal="center" vertical="center" wrapText="1"/>
    </xf>
    <xf numFmtId="0" fontId="7" fillId="0" borderId="12" xfId="0" applyFont="1" applyBorder="1" applyAlignment="1">
      <alignment horizontal="center" vertical="center" wrapText="1"/>
    </xf>
    <xf numFmtId="0" fontId="7" fillId="0" borderId="0" xfId="0" applyFont="1" applyAlignment="1">
      <alignment horizontal="center" vertical="center" wrapText="1"/>
    </xf>
    <xf numFmtId="0" fontId="3" fillId="6" borderId="13" xfId="0" applyFont="1" applyFill="1" applyBorder="1" applyAlignment="1">
      <alignment horizontal="center" vertical="center" wrapText="1"/>
    </xf>
    <xf numFmtId="0" fontId="7" fillId="0" borderId="14" xfId="0" applyFont="1" applyBorder="1" applyAlignment="1">
      <alignment horizontal="left" vertical="top" wrapText="1"/>
    </xf>
    <xf numFmtId="0" fontId="9" fillId="0" borderId="14" xfId="0" applyFont="1" applyBorder="1" applyAlignment="1">
      <alignment horizontal="center" vertical="center" wrapText="1"/>
    </xf>
    <xf numFmtId="0" fontId="7" fillId="0" borderId="15" xfId="0" applyFont="1" applyBorder="1" applyAlignment="1">
      <alignment horizontal="center" vertical="center" wrapText="1"/>
    </xf>
    <xf numFmtId="0" fontId="7" fillId="6" borderId="5" xfId="0" applyFont="1" applyFill="1" applyBorder="1" applyAlignment="1">
      <alignment horizontal="center" vertical="center" wrapText="1"/>
    </xf>
    <xf numFmtId="0" fontId="7" fillId="0" borderId="16" xfId="0" applyFont="1" applyBorder="1" applyAlignment="1">
      <alignment horizontal="center" vertical="center" wrapText="1"/>
    </xf>
    <xf numFmtId="0" fontId="7" fillId="0" borderId="14" xfId="0" applyFont="1" applyBorder="1" applyAlignment="1">
      <alignment horizontal="center" vertical="center" wrapText="1"/>
    </xf>
    <xf numFmtId="0" fontId="10" fillId="5" borderId="2" xfId="0" applyFont="1" applyFill="1" applyBorder="1" applyAlignment="1">
      <alignment vertical="center" wrapText="1"/>
    </xf>
    <xf numFmtId="0" fontId="2" fillId="5" borderId="0" xfId="0" applyFont="1" applyFill="1" applyAlignment="1">
      <alignment horizontal="center" vertical="center"/>
    </xf>
    <xf numFmtId="0" fontId="7" fillId="0" borderId="8" xfId="0" applyFont="1" applyBorder="1" applyAlignment="1">
      <alignment horizontal="left" vertical="center" wrapText="1"/>
    </xf>
    <xf numFmtId="0" fontId="9" fillId="0" borderId="8" xfId="0" applyFont="1" applyBorder="1" applyAlignment="1">
      <alignment horizontal="center" vertical="center" wrapText="1"/>
    </xf>
    <xf numFmtId="0" fontId="7" fillId="0" borderId="8"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0" xfId="0" applyFont="1" applyAlignment="1">
      <alignment horizontal="left" vertical="center" wrapText="1"/>
    </xf>
    <xf numFmtId="0" fontId="7" fillId="0" borderId="18" xfId="0" applyFont="1" applyBorder="1" applyAlignment="1">
      <alignment horizontal="center" vertical="center" wrapText="1"/>
    </xf>
    <xf numFmtId="0" fontId="9" fillId="0" borderId="0" xfId="0" applyFont="1" applyAlignment="1">
      <alignment horizontal="center" vertical="center" wrapText="1"/>
    </xf>
    <xf numFmtId="0" fontId="3" fillId="0" borderId="18" xfId="0" applyFont="1" applyBorder="1" applyAlignment="1">
      <alignment horizontal="center" vertical="center" wrapText="1"/>
    </xf>
    <xf numFmtId="0" fontId="7" fillId="0" borderId="14" xfId="0" applyFont="1" applyBorder="1" applyAlignment="1">
      <alignment horizontal="left" vertical="center" wrapText="1"/>
    </xf>
    <xf numFmtId="0" fontId="7" fillId="0" borderId="13" xfId="0" applyFont="1" applyBorder="1" applyAlignment="1">
      <alignment horizontal="left" vertical="center" wrapText="1"/>
    </xf>
    <xf numFmtId="9" fontId="5" fillId="0" borderId="10" xfId="0" applyNumberFormat="1" applyFont="1" applyBorder="1" applyAlignment="1">
      <alignment horizontal="center" vertical="center" shrinkToFit="1"/>
    </xf>
    <xf numFmtId="9" fontId="5" fillId="0" borderId="19" xfId="0" applyNumberFormat="1" applyFont="1" applyBorder="1" applyAlignment="1">
      <alignment horizontal="center" vertical="center" shrinkToFit="1"/>
    </xf>
    <xf numFmtId="9" fontId="3" fillId="0" borderId="10" xfId="0" applyNumberFormat="1" applyFont="1" applyBorder="1" applyAlignment="1">
      <alignment horizontal="center" vertical="center" shrinkToFit="1"/>
    </xf>
    <xf numFmtId="9" fontId="11" fillId="0" borderId="0" xfId="0" applyNumberFormat="1" applyFont="1" applyAlignment="1">
      <alignment horizontal="center" vertical="center" shrinkToFit="1"/>
    </xf>
    <xf numFmtId="0" fontId="9" fillId="5" borderId="21" xfId="0" applyFont="1" applyFill="1" applyBorder="1" applyAlignment="1">
      <alignment horizontal="center" vertical="center" wrapText="1"/>
    </xf>
    <xf numFmtId="9" fontId="5" fillId="5" borderId="21" xfId="0" applyNumberFormat="1" applyFont="1" applyFill="1" applyBorder="1" applyAlignment="1">
      <alignment horizontal="center" vertical="center" shrinkToFit="1"/>
    </xf>
    <xf numFmtId="9" fontId="11" fillId="5" borderId="21" xfId="0" applyNumberFormat="1" applyFont="1" applyFill="1" applyBorder="1" applyAlignment="1">
      <alignment horizontal="center" vertical="center" shrinkToFit="1"/>
    </xf>
    <xf numFmtId="9" fontId="11" fillId="5" borderId="22" xfId="0" applyNumberFormat="1" applyFont="1" applyFill="1" applyBorder="1" applyAlignment="1">
      <alignment horizontal="center" vertical="center" shrinkToFit="1"/>
    </xf>
    <xf numFmtId="0" fontId="12" fillId="5" borderId="2" xfId="0" applyFont="1" applyFill="1" applyBorder="1" applyAlignment="1">
      <alignment vertical="top" wrapText="1"/>
    </xf>
    <xf numFmtId="0" fontId="9" fillId="5" borderId="7" xfId="0" applyFont="1" applyFill="1" applyBorder="1" applyAlignment="1">
      <alignment horizontal="center" vertical="center" wrapText="1"/>
    </xf>
    <xf numFmtId="9" fontId="5" fillId="5" borderId="7" xfId="0" applyNumberFormat="1" applyFont="1" applyFill="1" applyBorder="1" applyAlignment="1">
      <alignment horizontal="center" vertical="center" shrinkToFit="1"/>
    </xf>
    <xf numFmtId="9" fontId="11" fillId="5" borderId="7" xfId="0" applyNumberFormat="1" applyFont="1" applyFill="1" applyBorder="1" applyAlignment="1">
      <alignment horizontal="center" vertical="center" shrinkToFit="1"/>
    </xf>
    <xf numFmtId="9" fontId="11" fillId="5" borderId="4" xfId="0" applyNumberFormat="1" applyFont="1" applyFill="1" applyBorder="1" applyAlignment="1">
      <alignment horizontal="center" vertical="center" shrinkToFit="1"/>
    </xf>
    <xf numFmtId="8" fontId="7" fillId="0" borderId="3" xfId="0" applyNumberFormat="1" applyFont="1" applyBorder="1" applyAlignment="1">
      <alignment horizontal="center" vertical="center" wrapText="1"/>
    </xf>
    <xf numFmtId="8" fontId="5" fillId="0" borderId="0" xfId="0" applyNumberFormat="1" applyFont="1" applyAlignment="1">
      <alignment horizontal="center" vertical="center" shrinkToFit="1"/>
    </xf>
    <xf numFmtId="8" fontId="7" fillId="0" borderId="13" xfId="0" applyNumberFormat="1" applyFont="1" applyBorder="1" applyAlignment="1">
      <alignment horizontal="center" vertical="center" wrapText="1"/>
    </xf>
    <xf numFmtId="9" fontId="5" fillId="6" borderId="0" xfId="0" applyNumberFormat="1" applyFont="1" applyFill="1" applyAlignment="1">
      <alignment horizontal="center" vertical="center" shrinkToFit="1"/>
    </xf>
    <xf numFmtId="0" fontId="7" fillId="0" borderId="5" xfId="0" applyFont="1" applyBorder="1" applyAlignment="1">
      <alignment horizontal="left" vertical="center" wrapText="1"/>
    </xf>
    <xf numFmtId="8" fontId="7" fillId="0" borderId="5" xfId="0" applyNumberFormat="1" applyFont="1" applyBorder="1" applyAlignment="1">
      <alignment horizontal="center" vertical="center" wrapText="1"/>
    </xf>
    <xf numFmtId="0" fontId="9" fillId="0" borderId="6" xfId="0" applyFont="1" applyBorder="1" applyAlignment="1">
      <alignment horizontal="center" vertical="center" wrapText="1"/>
    </xf>
    <xf numFmtId="0" fontId="2" fillId="0" borderId="7" xfId="0" applyFont="1" applyBorder="1" applyAlignment="1">
      <alignment horizontal="center" vertical="center" wrapText="1"/>
    </xf>
    <xf numFmtId="9" fontId="5" fillId="0" borderId="7" xfId="0" applyNumberFormat="1" applyFont="1" applyBorder="1" applyAlignment="1">
      <alignment horizontal="center" vertical="center" shrinkToFit="1"/>
    </xf>
    <xf numFmtId="9" fontId="11" fillId="0" borderId="7" xfId="0" applyNumberFormat="1" applyFont="1" applyBorder="1" applyAlignment="1">
      <alignment horizontal="center" vertical="center" shrinkToFit="1"/>
    </xf>
    <xf numFmtId="9" fontId="11" fillId="0" borderId="4" xfId="0" applyNumberFormat="1" applyFont="1" applyBorder="1" applyAlignment="1">
      <alignment horizontal="center" vertical="center" shrinkToFit="1"/>
    </xf>
    <xf numFmtId="0" fontId="9" fillId="5" borderId="23" xfId="0" applyFont="1" applyFill="1" applyBorder="1" applyAlignment="1">
      <alignment horizontal="left" vertical="center" wrapText="1"/>
    </xf>
    <xf numFmtId="0" fontId="9" fillId="5" borderId="0" xfId="0" applyFont="1" applyFill="1" applyAlignment="1">
      <alignment horizontal="center" vertical="center" wrapText="1"/>
    </xf>
    <xf numFmtId="9" fontId="5" fillId="5" borderId="0" xfId="0" applyNumberFormat="1" applyFont="1" applyFill="1" applyAlignment="1">
      <alignment horizontal="center" vertical="center" shrinkToFit="1"/>
    </xf>
    <xf numFmtId="9" fontId="11" fillId="5" borderId="0" xfId="0" applyNumberFormat="1" applyFont="1" applyFill="1" applyAlignment="1">
      <alignment horizontal="center" vertical="center" shrinkToFit="1"/>
    </xf>
    <xf numFmtId="0" fontId="7" fillId="0" borderId="3" xfId="0" applyFont="1" applyBorder="1" applyAlignment="1">
      <alignment vertical="top" wrapText="1"/>
    </xf>
    <xf numFmtId="0" fontId="9" fillId="0" borderId="3" xfId="0" applyFont="1" applyBorder="1" applyAlignment="1">
      <alignment horizontal="center" vertical="center" wrapText="1"/>
    </xf>
    <xf numFmtId="0" fontId="7" fillId="0" borderId="3"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0" xfId="0" applyFont="1" applyAlignment="1">
      <alignment vertical="top" wrapText="1"/>
    </xf>
    <xf numFmtId="0" fontId="7" fillId="0" borderId="13" xfId="0" applyFont="1" applyBorder="1" applyAlignment="1">
      <alignment vertical="top" wrapText="1"/>
    </xf>
    <xf numFmtId="165" fontId="5" fillId="0" borderId="13" xfId="0" applyNumberFormat="1" applyFont="1" applyBorder="1" applyAlignment="1">
      <alignment horizontal="center" vertical="center" shrinkToFit="1"/>
    </xf>
    <xf numFmtId="0" fontId="9" fillId="0" borderId="13"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5" xfId="0" applyFont="1" applyBorder="1" applyAlignment="1">
      <alignment vertical="top" wrapText="1"/>
    </xf>
    <xf numFmtId="9" fontId="11" fillId="5" borderId="24" xfId="0" applyNumberFormat="1" applyFont="1" applyFill="1" applyBorder="1" applyAlignment="1">
      <alignment horizontal="center" vertical="center" shrinkToFit="1"/>
    </xf>
    <xf numFmtId="0" fontId="7" fillId="0" borderId="3" xfId="0" applyFont="1" applyBorder="1" applyAlignment="1">
      <alignment horizontal="left" vertical="center" wrapText="1"/>
    </xf>
    <xf numFmtId="0" fontId="9" fillId="0" borderId="5" xfId="0" applyFont="1" applyBorder="1" applyAlignment="1">
      <alignment horizontal="center" vertical="center" wrapText="1"/>
    </xf>
    <xf numFmtId="0" fontId="7" fillId="0" borderId="5" xfId="0" applyFont="1" applyBorder="1" applyAlignment="1">
      <alignment horizontal="center" vertical="center" wrapText="1"/>
    </xf>
    <xf numFmtId="0" fontId="7" fillId="0" borderId="1" xfId="0" applyFont="1" applyBorder="1" applyAlignment="1">
      <alignment horizontal="center" vertical="center" wrapText="1"/>
    </xf>
    <xf numFmtId="0" fontId="9" fillId="7" borderId="23" xfId="0" applyFont="1" applyFill="1" applyBorder="1" applyAlignment="1">
      <alignment horizontal="left" vertical="center" wrapText="1"/>
    </xf>
    <xf numFmtId="0" fontId="9" fillId="7" borderId="1" xfId="0" applyFont="1" applyFill="1" applyBorder="1" applyAlignment="1">
      <alignment horizontal="center" vertical="center" wrapText="1"/>
    </xf>
    <xf numFmtId="9" fontId="5" fillId="7" borderId="1" xfId="0" applyNumberFormat="1" applyFont="1" applyFill="1" applyBorder="1" applyAlignment="1">
      <alignment horizontal="center" vertical="center" shrinkToFit="1"/>
    </xf>
    <xf numFmtId="9" fontId="11" fillId="7" borderId="1" xfId="0" applyNumberFormat="1" applyFont="1" applyFill="1" applyBorder="1" applyAlignment="1">
      <alignment horizontal="center" vertical="center" shrinkToFit="1"/>
    </xf>
    <xf numFmtId="9" fontId="11" fillId="7" borderId="25" xfId="0" applyNumberFormat="1" applyFont="1" applyFill="1" applyBorder="1" applyAlignment="1">
      <alignment horizontal="center" vertical="center" shrinkToFit="1"/>
    </xf>
    <xf numFmtId="0" fontId="13" fillId="0" borderId="2" xfId="0" applyFont="1" applyBorder="1" applyAlignment="1">
      <alignment vertical="center" wrapText="1"/>
    </xf>
    <xf numFmtId="0" fontId="14" fillId="0" borderId="2" xfId="0" applyFont="1" applyBorder="1" applyAlignment="1">
      <alignment vertical="center" wrapText="1"/>
    </xf>
    <xf numFmtId="0" fontId="12" fillId="0" borderId="0" xfId="0" applyFont="1" applyAlignment="1">
      <alignment vertical="top" wrapText="1"/>
    </xf>
    <xf numFmtId="0" fontId="13" fillId="0" borderId="26" xfId="0" applyFont="1" applyBorder="1" applyAlignment="1">
      <alignment vertical="top" wrapText="1"/>
    </xf>
    <xf numFmtId="0" fontId="14" fillId="0" borderId="26" xfId="0" applyFont="1" applyBorder="1" applyAlignment="1">
      <alignment vertical="top" wrapText="1"/>
    </xf>
    <xf numFmtId="165" fontId="15" fillId="0" borderId="0" xfId="0" applyNumberFormat="1" applyFont="1" applyAlignment="1">
      <alignment vertical="top" shrinkToFit="1"/>
    </xf>
    <xf numFmtId="166" fontId="15" fillId="0" borderId="0" xfId="0" applyNumberFormat="1" applyFont="1" applyAlignment="1">
      <alignment vertical="top" shrinkToFit="1"/>
    </xf>
    <xf numFmtId="0" fontId="13" fillId="0" borderId="9" xfId="0" applyFont="1" applyBorder="1" applyAlignment="1">
      <alignment vertical="top" wrapText="1"/>
    </xf>
    <xf numFmtId="0" fontId="14" fillId="0" borderId="9" xfId="0" applyFont="1" applyBorder="1" applyAlignment="1">
      <alignment vertical="top" wrapText="1"/>
    </xf>
    <xf numFmtId="167" fontId="14" fillId="0" borderId="26" xfId="0" applyNumberFormat="1" applyFont="1" applyBorder="1" applyAlignment="1">
      <alignment horizontal="center" vertical="top" wrapText="1"/>
    </xf>
    <xf numFmtId="0" fontId="16" fillId="0" borderId="0" xfId="0" applyFont="1" applyAlignment="1">
      <alignment vertical="top" wrapText="1"/>
    </xf>
    <xf numFmtId="8" fontId="13" fillId="0" borderId="14" xfId="0" applyNumberFormat="1" applyFont="1" applyBorder="1" applyAlignment="1">
      <alignment horizontal="center" vertical="center" wrapText="1"/>
    </xf>
    <xf numFmtId="8" fontId="14" fillId="0" borderId="14" xfId="0" applyNumberFormat="1" applyFont="1" applyBorder="1" applyAlignment="1">
      <alignment horizontal="center" vertical="center" wrapText="1"/>
    </xf>
    <xf numFmtId="0" fontId="16" fillId="6" borderId="27" xfId="0" applyFont="1" applyFill="1" applyBorder="1" applyAlignment="1">
      <alignment vertical="top" wrapText="1"/>
    </xf>
    <xf numFmtId="0" fontId="3" fillId="0" borderId="13" xfId="0" applyFont="1" applyBorder="1" applyAlignment="1">
      <alignment horizontal="center"/>
    </xf>
    <xf numFmtId="0" fontId="3" fillId="3" borderId="4" xfId="0" applyFont="1" applyFill="1" applyBorder="1" applyAlignment="1">
      <alignment horizontal="center" vertical="center" wrapText="1"/>
    </xf>
    <xf numFmtId="0" fontId="3" fillId="3" borderId="2" xfId="0" applyFont="1" applyFill="1" applyBorder="1" applyAlignment="1">
      <alignment horizontal="center" vertical="center"/>
    </xf>
    <xf numFmtId="0" fontId="3" fillId="3" borderId="4" xfId="0" applyFont="1" applyFill="1" applyBorder="1" applyAlignment="1">
      <alignment horizontal="center" vertical="center"/>
    </xf>
    <xf numFmtId="0" fontId="3" fillId="3" borderId="2" xfId="0" applyFont="1" applyFill="1" applyBorder="1" applyAlignment="1">
      <alignment horizontal="center" vertical="center" wrapText="1"/>
    </xf>
    <xf numFmtId="0" fontId="3" fillId="0" borderId="5" xfId="0" applyFont="1" applyBorder="1" applyAlignment="1">
      <alignment vertical="center"/>
    </xf>
    <xf numFmtId="0" fontId="3" fillId="5" borderId="7" xfId="0" applyFont="1" applyFill="1" applyBorder="1" applyAlignment="1">
      <alignment horizontal="center" vertical="center" wrapText="1"/>
    </xf>
    <xf numFmtId="0" fontId="3" fillId="5" borderId="7" xfId="0" applyFont="1" applyFill="1" applyBorder="1" applyAlignment="1">
      <alignment vertical="center"/>
    </xf>
    <xf numFmtId="0" fontId="3" fillId="5" borderId="4" xfId="0" applyFont="1" applyFill="1" applyBorder="1" applyAlignment="1">
      <alignment vertical="center"/>
    </xf>
    <xf numFmtId="0" fontId="3" fillId="0" borderId="0" xfId="0" applyFont="1" applyAlignment="1">
      <alignment horizontal="center" vertical="center"/>
    </xf>
    <xf numFmtId="0" fontId="2" fillId="0" borderId="3" xfId="0" applyFont="1" applyBorder="1" applyAlignment="1">
      <alignment horizontal="center" vertical="center"/>
    </xf>
    <xf numFmtId="0" fontId="17" fillId="3" borderId="3" xfId="0" applyFont="1" applyFill="1" applyBorder="1" applyAlignment="1">
      <alignment horizontal="center" vertical="center" wrapText="1"/>
    </xf>
    <xf numFmtId="0" fontId="18" fillId="3" borderId="3" xfId="0" applyFont="1" applyFill="1" applyBorder="1" applyAlignment="1">
      <alignment horizontal="center" vertical="center" wrapText="1"/>
    </xf>
    <xf numFmtId="0" fontId="18" fillId="5" borderId="6" xfId="0" applyFont="1" applyFill="1" applyBorder="1" applyAlignment="1">
      <alignment horizontal="left" vertical="center"/>
    </xf>
    <xf numFmtId="0" fontId="17" fillId="5" borderId="7" xfId="0" applyFont="1" applyFill="1" applyBorder="1" applyAlignment="1">
      <alignment horizontal="center" vertical="center" wrapText="1"/>
    </xf>
    <xf numFmtId="0" fontId="18" fillId="5" borderId="7" xfId="0" applyFont="1" applyFill="1" applyBorder="1" applyAlignment="1">
      <alignment horizontal="center" vertical="center" wrapText="1"/>
    </xf>
    <xf numFmtId="0" fontId="17" fillId="5" borderId="4" xfId="0" applyFont="1" applyFill="1" applyBorder="1" applyAlignment="1">
      <alignment horizontal="center" vertical="center" wrapText="1"/>
    </xf>
    <xf numFmtId="0" fontId="17" fillId="0" borderId="28" xfId="0" applyFont="1" applyBorder="1" applyAlignment="1">
      <alignment horizontal="left" vertical="center" wrapText="1"/>
    </xf>
    <xf numFmtId="168" fontId="17" fillId="0" borderId="28" xfId="0" applyNumberFormat="1" applyFont="1" applyBorder="1" applyAlignment="1">
      <alignment horizontal="center" vertical="center" shrinkToFit="1"/>
    </xf>
    <xf numFmtId="168" fontId="18" fillId="0" borderId="28" xfId="0" applyNumberFormat="1" applyFont="1" applyBorder="1" applyAlignment="1">
      <alignment horizontal="center" vertical="center" shrinkToFit="1"/>
    </xf>
    <xf numFmtId="169" fontId="17" fillId="0" borderId="28" xfId="0" applyNumberFormat="1" applyFont="1" applyBorder="1" applyAlignment="1">
      <alignment horizontal="center" vertical="center" shrinkToFit="1"/>
    </xf>
    <xf numFmtId="168" fontId="17" fillId="0" borderId="8" xfId="0" applyNumberFormat="1" applyFont="1" applyBorder="1" applyAlignment="1">
      <alignment horizontal="center" vertical="center" shrinkToFit="1"/>
    </xf>
    <xf numFmtId="168" fontId="19" fillId="0" borderId="0" xfId="0" applyNumberFormat="1" applyFont="1" applyAlignment="1">
      <alignment horizontal="center" vertical="center" shrinkToFit="1"/>
    </xf>
    <xf numFmtId="0" fontId="17" fillId="0" borderId="29" xfId="0" applyFont="1" applyBorder="1" applyAlignment="1">
      <alignment horizontal="left" vertical="center" wrapText="1"/>
    </xf>
    <xf numFmtId="168" fontId="17" fillId="0" borderId="29" xfId="0" applyNumberFormat="1" applyFont="1" applyBorder="1" applyAlignment="1">
      <alignment horizontal="center" vertical="center" shrinkToFit="1"/>
    </xf>
    <xf numFmtId="0" fontId="17" fillId="0" borderId="29" xfId="0" applyFont="1" applyBorder="1" applyAlignment="1">
      <alignment horizontal="center" vertical="center" wrapText="1"/>
    </xf>
    <xf numFmtId="168" fontId="18" fillId="0" borderId="29" xfId="0" applyNumberFormat="1" applyFont="1" applyBorder="1" applyAlignment="1">
      <alignment horizontal="center" vertical="center" shrinkToFit="1"/>
    </xf>
    <xf numFmtId="0" fontId="17" fillId="0" borderId="9" xfId="0" applyFont="1" applyBorder="1" applyAlignment="1">
      <alignment horizontal="center" vertical="center" wrapText="1"/>
    </xf>
    <xf numFmtId="0" fontId="14" fillId="0" borderId="0" xfId="0" applyFont="1" applyAlignment="1">
      <alignment horizontal="center" vertical="center" wrapText="1"/>
    </xf>
    <xf numFmtId="168" fontId="17" fillId="0" borderId="9" xfId="0" applyNumberFormat="1" applyFont="1" applyBorder="1" applyAlignment="1">
      <alignment horizontal="center" vertical="center" shrinkToFit="1"/>
    </xf>
    <xf numFmtId="0" fontId="17" fillId="0" borderId="30" xfId="0" applyFont="1" applyBorder="1" applyAlignment="1">
      <alignment horizontal="left" vertical="center" wrapText="1"/>
    </xf>
    <xf numFmtId="168" fontId="17" fillId="0" borderId="30" xfId="0" applyNumberFormat="1" applyFont="1" applyBorder="1" applyAlignment="1">
      <alignment horizontal="center" vertical="center" shrinkToFit="1"/>
    </xf>
    <xf numFmtId="0" fontId="17" fillId="0" borderId="30" xfId="0" applyFont="1" applyBorder="1" applyAlignment="1">
      <alignment horizontal="center" vertical="center" wrapText="1"/>
    </xf>
    <xf numFmtId="0" fontId="18" fillId="0" borderId="30" xfId="0" applyFont="1" applyBorder="1" applyAlignment="1">
      <alignment horizontal="center" vertical="center" wrapText="1"/>
    </xf>
    <xf numFmtId="0" fontId="17" fillId="0" borderId="10" xfId="0" applyFont="1" applyBorder="1" applyAlignment="1">
      <alignment horizontal="center" vertical="center" wrapText="1"/>
    </xf>
    <xf numFmtId="0" fontId="18" fillId="5" borderId="6" xfId="0" applyFont="1" applyFill="1" applyBorder="1" applyAlignment="1">
      <alignment horizontal="left" vertical="center" wrapText="1"/>
    </xf>
    <xf numFmtId="168" fontId="17" fillId="5" borderId="7" xfId="0" applyNumberFormat="1" applyFont="1" applyFill="1" applyBorder="1" applyAlignment="1">
      <alignment horizontal="center" vertical="center" shrinkToFit="1"/>
    </xf>
    <xf numFmtId="166" fontId="17" fillId="0" borderId="28" xfId="0" applyNumberFormat="1" applyFont="1" applyBorder="1" applyAlignment="1">
      <alignment horizontal="center" vertical="center" shrinkToFit="1"/>
    </xf>
    <xf numFmtId="166" fontId="18" fillId="0" borderId="28" xfId="0" applyNumberFormat="1" applyFont="1" applyBorder="1" applyAlignment="1">
      <alignment horizontal="center" vertical="center" shrinkToFit="1"/>
    </xf>
    <xf numFmtId="166" fontId="17" fillId="0" borderId="8" xfId="0" applyNumberFormat="1" applyFont="1" applyBorder="1" applyAlignment="1">
      <alignment horizontal="center" vertical="center" shrinkToFit="1"/>
    </xf>
    <xf numFmtId="166" fontId="19" fillId="0" borderId="0" xfId="0" applyNumberFormat="1" applyFont="1" applyAlignment="1">
      <alignment horizontal="center" vertical="center" shrinkToFit="1"/>
    </xf>
    <xf numFmtId="0" fontId="18" fillId="0" borderId="29" xfId="0" applyFont="1" applyBorder="1" applyAlignment="1">
      <alignment horizontal="center" vertical="center" wrapText="1"/>
    </xf>
    <xf numFmtId="0" fontId="17" fillId="0" borderId="31" xfId="0" applyFont="1" applyBorder="1" applyAlignment="1">
      <alignment horizontal="center" vertical="center" wrapText="1"/>
    </xf>
    <xf numFmtId="0" fontId="18" fillId="0" borderId="31" xfId="0" applyFont="1" applyBorder="1" applyAlignment="1">
      <alignment horizontal="center" vertical="center" wrapText="1"/>
    </xf>
    <xf numFmtId="0" fontId="17" fillId="0" borderId="14" xfId="0" applyFont="1" applyBorder="1" applyAlignment="1">
      <alignment horizontal="center" vertical="center" wrapText="1"/>
    </xf>
    <xf numFmtId="0" fontId="3" fillId="2" borderId="2" xfId="0" applyFont="1" applyFill="1" applyBorder="1" applyAlignment="1">
      <alignment horizontal="center" vertical="center"/>
    </xf>
    <xf numFmtId="0" fontId="3" fillId="3" borderId="25"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5" borderId="4" xfId="0" applyFont="1" applyFill="1" applyBorder="1" applyAlignment="1">
      <alignment horizontal="center" vertical="center" wrapText="1"/>
    </xf>
    <xf numFmtId="0" fontId="14" fillId="0" borderId="32" xfId="0" applyFont="1" applyBorder="1" applyAlignment="1">
      <alignment horizontal="left" vertical="center" wrapText="1"/>
    </xf>
    <xf numFmtId="1" fontId="17" fillId="0" borderId="28" xfId="0" applyNumberFormat="1" applyFont="1" applyBorder="1" applyAlignment="1">
      <alignment horizontal="center" vertical="center" shrinkToFit="1"/>
    </xf>
    <xf numFmtId="1" fontId="18" fillId="0" borderId="28" xfId="0" applyNumberFormat="1" applyFont="1" applyBorder="1" applyAlignment="1">
      <alignment horizontal="center" vertical="center" shrinkToFit="1"/>
    </xf>
    <xf numFmtId="1" fontId="17" fillId="0" borderId="8" xfId="0" applyNumberFormat="1" applyFont="1" applyBorder="1" applyAlignment="1">
      <alignment horizontal="center" vertical="center" shrinkToFit="1"/>
    </xf>
    <xf numFmtId="1" fontId="19" fillId="0" borderId="0" xfId="0" applyNumberFormat="1" applyFont="1" applyAlignment="1">
      <alignment horizontal="center" vertical="center" shrinkToFit="1"/>
    </xf>
    <xf numFmtId="0" fontId="14" fillId="0" borderId="0" xfId="0" applyFont="1" applyAlignment="1">
      <alignment horizontal="left" vertical="center" wrapText="1"/>
    </xf>
    <xf numFmtId="0" fontId="14" fillId="0" borderId="29" xfId="0" applyFont="1" applyBorder="1" applyAlignment="1">
      <alignment horizontal="left" vertical="center" wrapText="1"/>
    </xf>
    <xf numFmtId="0" fontId="17" fillId="0" borderId="0" xfId="0" applyFont="1" applyAlignment="1">
      <alignment horizontal="center" vertical="center" wrapText="1"/>
    </xf>
    <xf numFmtId="0" fontId="13" fillId="0" borderId="0" xfId="0" applyFont="1" applyAlignment="1">
      <alignment horizontal="center" vertical="center" wrapText="1"/>
    </xf>
    <xf numFmtId="0" fontId="14" fillId="0" borderId="30" xfId="0" applyFont="1" applyBorder="1" applyAlignment="1">
      <alignment horizontal="left" vertical="center" wrapText="1"/>
    </xf>
    <xf numFmtId="0" fontId="13" fillId="5" borderId="6" xfId="0" applyFont="1" applyFill="1" applyBorder="1" applyAlignment="1">
      <alignment horizontal="left" vertical="center" wrapText="1"/>
    </xf>
    <xf numFmtId="0" fontId="17" fillId="5" borderId="7" xfId="0" applyFont="1" applyFill="1" applyBorder="1" applyAlignment="1">
      <alignment horizontal="left" vertical="center" wrapText="1"/>
    </xf>
    <xf numFmtId="0" fontId="18" fillId="5" borderId="7" xfId="0" applyFont="1" applyFill="1" applyBorder="1" applyAlignment="1">
      <alignment horizontal="left" vertical="center" wrapText="1"/>
    </xf>
    <xf numFmtId="0" fontId="17" fillId="5" borderId="4" xfId="0" applyFont="1" applyFill="1" applyBorder="1" applyAlignment="1">
      <alignment horizontal="left" vertical="center" wrapText="1"/>
    </xf>
    <xf numFmtId="0" fontId="14" fillId="0" borderId="28" xfId="0" applyFont="1" applyBorder="1" applyAlignment="1">
      <alignment horizontal="left" vertical="center" wrapText="1"/>
    </xf>
    <xf numFmtId="0" fontId="17" fillId="0" borderId="28" xfId="0" applyFont="1" applyBorder="1" applyAlignment="1">
      <alignment horizontal="center" vertical="center" wrapText="1"/>
    </xf>
    <xf numFmtId="0" fontId="18" fillId="0" borderId="28" xfId="0" applyFont="1" applyBorder="1" applyAlignment="1">
      <alignment horizontal="center" vertical="center" wrapText="1"/>
    </xf>
    <xf numFmtId="0" fontId="17" fillId="0" borderId="8" xfId="0" applyFont="1" applyBorder="1" applyAlignment="1">
      <alignment horizontal="center" vertical="center" wrapText="1"/>
    </xf>
    <xf numFmtId="0" fontId="13" fillId="0" borderId="3" xfId="0" applyFont="1" applyBorder="1" applyAlignment="1">
      <alignment horizontal="center" vertical="center" wrapText="1"/>
    </xf>
    <xf numFmtId="0" fontId="3" fillId="3" borderId="5" xfId="0" applyFont="1" applyFill="1" applyBorder="1" applyAlignment="1">
      <alignment horizontal="center" vertical="center"/>
    </xf>
    <xf numFmtId="0" fontId="13" fillId="0" borderId="5" xfId="0" applyFont="1" applyBorder="1" applyAlignment="1">
      <alignment horizontal="center" vertical="top" wrapText="1"/>
    </xf>
    <xf numFmtId="0" fontId="3" fillId="5" borderId="2" xfId="0" applyFont="1" applyFill="1" applyBorder="1" applyAlignment="1">
      <alignment horizontal="center" vertical="center" wrapText="1"/>
    </xf>
    <xf numFmtId="0" fontId="2" fillId="5" borderId="6" xfId="0" applyFont="1" applyFill="1" applyBorder="1" applyAlignment="1">
      <alignment horizontal="left" vertical="center"/>
    </xf>
    <xf numFmtId="0" fontId="2" fillId="5" borderId="7" xfId="0" applyFont="1" applyFill="1" applyBorder="1" applyAlignment="1">
      <alignment horizontal="center" vertical="center" wrapText="1"/>
    </xf>
    <xf numFmtId="0" fontId="20" fillId="0" borderId="32" xfId="0" applyFont="1" applyBorder="1" applyAlignment="1">
      <alignment vertical="top" wrapText="1"/>
    </xf>
    <xf numFmtId="0" fontId="12" fillId="0" borderId="26" xfId="0" applyFont="1" applyBorder="1" applyAlignment="1">
      <alignment horizontal="center" vertical="center" wrapText="1"/>
    </xf>
    <xf numFmtId="0" fontId="21" fillId="0" borderId="26" xfId="0" applyFont="1" applyBorder="1" applyAlignment="1">
      <alignment horizontal="center" vertical="center" wrapText="1"/>
    </xf>
    <xf numFmtId="0" fontId="12" fillId="0" borderId="0" xfId="0" applyFont="1" applyAlignment="1">
      <alignment horizontal="center" vertical="center" wrapText="1"/>
    </xf>
    <xf numFmtId="0" fontId="12" fillId="0" borderId="29" xfId="0" applyFont="1" applyBorder="1" applyAlignment="1">
      <alignment vertical="top" wrapText="1"/>
    </xf>
    <xf numFmtId="0" fontId="12" fillId="0" borderId="9" xfId="0" applyFont="1" applyBorder="1" applyAlignment="1">
      <alignment horizontal="center" vertical="center" wrapText="1"/>
    </xf>
    <xf numFmtId="0" fontId="21" fillId="0" borderId="9" xfId="0" applyFont="1" applyBorder="1" applyAlignment="1">
      <alignment horizontal="center" vertical="center" wrapText="1"/>
    </xf>
    <xf numFmtId="0" fontId="12" fillId="0" borderId="29" xfId="0" applyFont="1" applyBorder="1" applyAlignment="1">
      <alignment vertical="center" wrapText="1"/>
    </xf>
    <xf numFmtId="165" fontId="22" fillId="0" borderId="9" xfId="0" applyNumberFormat="1" applyFont="1" applyBorder="1" applyAlignment="1">
      <alignment horizontal="center" vertical="center" shrinkToFit="1"/>
    </xf>
    <xf numFmtId="165" fontId="22" fillId="0" borderId="0" xfId="0" applyNumberFormat="1" applyFont="1" applyAlignment="1">
      <alignment horizontal="center" vertical="center" shrinkToFit="1"/>
    </xf>
    <xf numFmtId="0" fontId="20" fillId="0" borderId="9" xfId="0" applyFont="1" applyBorder="1" applyAlignment="1">
      <alignment horizontal="center" vertical="center" wrapText="1"/>
    </xf>
    <xf numFmtId="0" fontId="20" fillId="0" borderId="0" xfId="0" applyFont="1" applyAlignment="1">
      <alignment horizontal="center" vertical="center" wrapText="1"/>
    </xf>
    <xf numFmtId="0" fontId="12" fillId="0" borderId="30" xfId="0" applyFont="1" applyBorder="1" applyAlignment="1">
      <alignment vertical="center" wrapText="1"/>
    </xf>
    <xf numFmtId="165" fontId="22" fillId="0" borderId="14" xfId="0" applyNumberFormat="1" applyFont="1" applyBorder="1" applyAlignment="1">
      <alignment horizontal="center" vertical="center" shrinkToFit="1"/>
    </xf>
    <xf numFmtId="0" fontId="2" fillId="5" borderId="6" xfId="0" applyFont="1" applyFill="1" applyBorder="1" applyAlignment="1">
      <alignment horizontal="left" vertical="center" wrapText="1"/>
    </xf>
    <xf numFmtId="0" fontId="0" fillId="5" borderId="7" xfId="0" applyFill="1" applyBorder="1" applyAlignment="1">
      <alignment wrapText="1"/>
    </xf>
    <xf numFmtId="0" fontId="24" fillId="5" borderId="7" xfId="0" applyFont="1" applyFill="1" applyBorder="1" applyAlignment="1">
      <alignment wrapText="1"/>
    </xf>
    <xf numFmtId="0" fontId="0" fillId="5" borderId="4" xfId="0" applyFill="1" applyBorder="1" applyAlignment="1">
      <alignment wrapText="1"/>
    </xf>
    <xf numFmtId="0" fontId="0" fillId="0" borderId="0" xfId="0" applyAlignment="1">
      <alignment wrapText="1"/>
    </xf>
    <xf numFmtId="0" fontId="12" fillId="0" borderId="32" xfId="0" applyFont="1" applyBorder="1" applyAlignment="1">
      <alignment vertical="center" wrapText="1"/>
    </xf>
    <xf numFmtId="0" fontId="20" fillId="0" borderId="26" xfId="0" applyFont="1" applyBorder="1" applyAlignment="1">
      <alignment horizontal="center" vertical="center" wrapText="1"/>
    </xf>
    <xf numFmtId="0" fontId="20" fillId="0" borderId="8" xfId="0" applyFont="1" applyBorder="1" applyAlignment="1">
      <alignment horizontal="center" vertical="center" wrapText="1"/>
    </xf>
    <xf numFmtId="0" fontId="25" fillId="0" borderId="8" xfId="0" applyFont="1" applyBorder="1" applyAlignment="1">
      <alignment horizontal="center" vertical="center" wrapText="1"/>
    </xf>
    <xf numFmtId="0" fontId="25" fillId="0" borderId="9" xfId="0" applyFont="1" applyBorder="1" applyAlignment="1">
      <alignment horizontal="center" vertical="center" wrapText="1"/>
    </xf>
    <xf numFmtId="0" fontId="21" fillId="0" borderId="0" xfId="0" applyFont="1" applyAlignment="1">
      <alignment horizontal="center" vertical="center" wrapText="1"/>
    </xf>
    <xf numFmtId="0" fontId="20" fillId="0" borderId="10" xfId="0" applyFont="1" applyBorder="1" applyAlignment="1">
      <alignment horizontal="center" vertical="center" wrapText="1"/>
    </xf>
    <xf numFmtId="0" fontId="20" fillId="0" borderId="14" xfId="0" applyFont="1" applyBorder="1" applyAlignment="1">
      <alignment horizontal="center" vertical="center" wrapText="1"/>
    </xf>
    <xf numFmtId="0" fontId="25" fillId="0" borderId="14" xfId="0" applyFont="1" applyBorder="1" applyAlignment="1">
      <alignment horizontal="center" vertical="center" wrapText="1"/>
    </xf>
    <xf numFmtId="0" fontId="20" fillId="5" borderId="7" xfId="0" applyFont="1" applyFill="1" applyBorder="1" applyAlignment="1">
      <alignment horizontal="center" vertical="center" wrapText="1"/>
    </xf>
    <xf numFmtId="0" fontId="25" fillId="5" borderId="7" xfId="0" applyFont="1" applyFill="1" applyBorder="1" applyAlignment="1">
      <alignment horizontal="center" vertical="center" wrapText="1"/>
    </xf>
    <xf numFmtId="0" fontId="20" fillId="5" borderId="4" xfId="0" applyFont="1" applyFill="1" applyBorder="1" applyAlignment="1">
      <alignment horizontal="center" vertical="center" wrapText="1"/>
    </xf>
    <xf numFmtId="0" fontId="25" fillId="0" borderId="10" xfId="0" applyFont="1" applyBorder="1" applyAlignment="1">
      <alignment horizontal="center" vertical="center" wrapText="1"/>
    </xf>
    <xf numFmtId="1" fontId="22" fillId="0" borderId="9" xfId="0" applyNumberFormat="1" applyFont="1" applyBorder="1" applyAlignment="1">
      <alignment horizontal="center" vertical="center" shrinkToFit="1"/>
    </xf>
    <xf numFmtId="1" fontId="23" fillId="0" borderId="9" xfId="0" applyNumberFormat="1" applyFont="1" applyBorder="1" applyAlignment="1">
      <alignment horizontal="center" vertical="center" shrinkToFit="1"/>
    </xf>
    <xf numFmtId="1" fontId="22" fillId="0" borderId="0" xfId="0" applyNumberFormat="1" applyFont="1" applyAlignment="1">
      <alignment horizontal="center" vertical="center" shrinkToFit="1"/>
    </xf>
    <xf numFmtId="0" fontId="12" fillId="0" borderId="14" xfId="0" applyFont="1" applyBorder="1" applyAlignment="1">
      <alignment horizontal="center" vertical="center" wrapText="1"/>
    </xf>
    <xf numFmtId="0" fontId="21" fillId="0" borderId="14" xfId="0" applyFont="1" applyBorder="1" applyAlignment="1">
      <alignment horizontal="center" vertical="center" wrapText="1"/>
    </xf>
    <xf numFmtId="0" fontId="3" fillId="0" borderId="2" xfId="0" applyFont="1" applyBorder="1" applyAlignment="1">
      <alignment horizontal="center" vertical="center"/>
    </xf>
    <xf numFmtId="0" fontId="3" fillId="5" borderId="6" xfId="0" applyFont="1" applyFill="1" applyBorder="1" applyAlignment="1">
      <alignment vertical="center"/>
    </xf>
    <xf numFmtId="0" fontId="2" fillId="3" borderId="20"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5" borderId="4" xfId="0" applyFont="1" applyFill="1" applyBorder="1" applyAlignment="1">
      <alignment horizontal="center" vertical="center" wrapText="1"/>
    </xf>
    <xf numFmtId="0" fontId="7" fillId="0" borderId="26" xfId="0" applyFont="1" applyBorder="1" applyAlignment="1">
      <alignment horizontal="left" vertical="center" wrapText="1"/>
    </xf>
    <xf numFmtId="166" fontId="3" fillId="0" borderId="26" xfId="0" applyNumberFormat="1" applyFont="1" applyBorder="1" applyAlignment="1">
      <alignment horizontal="center" vertical="center" shrinkToFit="1"/>
    </xf>
    <xf numFmtId="166" fontId="3" fillId="0" borderId="33" xfId="0" applyNumberFormat="1" applyFont="1" applyBorder="1" applyAlignment="1">
      <alignment horizontal="center" vertical="center" shrinkToFit="1"/>
    </xf>
    <xf numFmtId="0" fontId="3" fillId="0" borderId="26" xfId="0" applyFont="1" applyBorder="1" applyAlignment="1">
      <alignment horizontal="center" vertical="center" wrapText="1"/>
    </xf>
    <xf numFmtId="166" fontId="2" fillId="0" borderId="26" xfId="0" applyNumberFormat="1" applyFont="1" applyBorder="1" applyAlignment="1">
      <alignment horizontal="center" vertical="center" shrinkToFit="1"/>
    </xf>
    <xf numFmtId="166" fontId="22" fillId="0" borderId="0" xfId="0" applyNumberFormat="1" applyFont="1" applyAlignment="1">
      <alignment horizontal="center" vertical="center" shrinkToFit="1"/>
    </xf>
    <xf numFmtId="0" fontId="3" fillId="0" borderId="29" xfId="0" applyFont="1" applyBorder="1" applyAlignment="1">
      <alignment horizontal="center" vertical="center" wrapText="1"/>
    </xf>
    <xf numFmtId="166" fontId="3" fillId="0" borderId="9" xfId="0" applyNumberFormat="1" applyFont="1" applyBorder="1" applyAlignment="1">
      <alignment horizontal="center" vertical="center" shrinkToFit="1"/>
    </xf>
    <xf numFmtId="166" fontId="3" fillId="0" borderId="29" xfId="0" applyNumberFormat="1" applyFont="1" applyBorder="1" applyAlignment="1">
      <alignment horizontal="center" vertical="center" shrinkToFit="1"/>
    </xf>
    <xf numFmtId="166" fontId="3" fillId="0" borderId="18" xfId="0" applyNumberFormat="1" applyFont="1" applyBorder="1" applyAlignment="1">
      <alignment horizontal="center" vertical="center" shrinkToFit="1"/>
    </xf>
    <xf numFmtId="166" fontId="2" fillId="0" borderId="9" xfId="0" applyNumberFormat="1" applyFont="1" applyBorder="1" applyAlignment="1">
      <alignment horizontal="center" vertical="center" shrinkToFit="1"/>
    </xf>
    <xf numFmtId="0" fontId="7" fillId="0" borderId="10" xfId="0" applyFont="1" applyBorder="1" applyAlignment="1">
      <alignment horizontal="left" vertical="center" wrapText="1"/>
    </xf>
    <xf numFmtId="0" fontId="3" fillId="0" borderId="10" xfId="0" applyFont="1" applyBorder="1" applyAlignment="1">
      <alignment horizontal="center" vertical="center" wrapText="1"/>
    </xf>
    <xf numFmtId="0" fontId="3" fillId="0" borderId="30" xfId="0" applyFont="1" applyBorder="1" applyAlignment="1">
      <alignment horizontal="center" vertical="center" wrapText="1"/>
    </xf>
    <xf numFmtId="0" fontId="3" fillId="0" borderId="19" xfId="0" applyFont="1" applyBorder="1" applyAlignment="1">
      <alignment horizontal="center" vertical="center" wrapText="1"/>
    </xf>
    <xf numFmtId="0" fontId="2" fillId="0" borderId="10" xfId="0" applyFont="1" applyBorder="1" applyAlignment="1">
      <alignment horizontal="center" vertical="center" wrapText="1"/>
    </xf>
    <xf numFmtId="166" fontId="3" fillId="0" borderId="10" xfId="0" applyNumberFormat="1" applyFont="1" applyBorder="1" applyAlignment="1">
      <alignment horizontal="center" vertical="center" shrinkToFit="1"/>
    </xf>
    <xf numFmtId="166" fontId="3" fillId="0" borderId="19" xfId="0" applyNumberFormat="1" applyFont="1" applyBorder="1" applyAlignment="1">
      <alignment horizontal="center" vertical="center" shrinkToFit="1"/>
    </xf>
    <xf numFmtId="166" fontId="2" fillId="0" borderId="10" xfId="0" applyNumberFormat="1" applyFont="1" applyBorder="1" applyAlignment="1">
      <alignment horizontal="center" vertical="center" shrinkToFit="1"/>
    </xf>
    <xf numFmtId="0" fontId="3" fillId="0" borderId="32" xfId="0" applyFont="1" applyBorder="1" applyAlignment="1">
      <alignment horizontal="center" vertical="center" wrapText="1"/>
    </xf>
    <xf numFmtId="0" fontId="3" fillId="0" borderId="33" xfId="0" applyFont="1" applyBorder="1" applyAlignment="1">
      <alignment horizontal="center" vertical="center" wrapText="1"/>
    </xf>
    <xf numFmtId="0" fontId="2" fillId="0" borderId="26" xfId="0" applyFont="1" applyBorder="1" applyAlignment="1">
      <alignment horizontal="center" vertical="center" wrapText="1"/>
    </xf>
    <xf numFmtId="0" fontId="9" fillId="5" borderId="6" xfId="0" applyFont="1" applyFill="1" applyBorder="1" applyAlignment="1">
      <alignment horizontal="left" vertical="center" wrapText="1"/>
    </xf>
    <xf numFmtId="0" fontId="3" fillId="5" borderId="7" xfId="0" applyFont="1" applyFill="1" applyBorder="1" applyAlignment="1">
      <alignment horizontal="left" vertical="center" wrapText="1"/>
    </xf>
    <xf numFmtId="0" fontId="2" fillId="5" borderId="7" xfId="0" applyFont="1" applyFill="1" applyBorder="1" applyAlignment="1">
      <alignment horizontal="left" vertical="center" wrapText="1"/>
    </xf>
    <xf numFmtId="0" fontId="2" fillId="0" borderId="26" xfId="0" applyFont="1" applyBorder="1" applyAlignment="1">
      <alignment horizontal="center" vertical="top" wrapText="1"/>
    </xf>
    <xf numFmtId="0" fontId="12" fillId="0" borderId="0" xfId="0" applyFont="1" applyAlignment="1">
      <alignment horizontal="center" vertical="top" wrapText="1"/>
    </xf>
    <xf numFmtId="0" fontId="2" fillId="0" borderId="9" xfId="0" applyFont="1" applyBorder="1" applyAlignment="1">
      <alignment horizontal="center" vertical="top" wrapText="1"/>
    </xf>
    <xf numFmtId="9" fontId="3" fillId="0" borderId="9" xfId="0" applyNumberFormat="1" applyFont="1" applyBorder="1" applyAlignment="1">
      <alignment horizontal="center" vertical="center" shrinkToFit="1"/>
    </xf>
    <xf numFmtId="0" fontId="2" fillId="0" borderId="9" xfId="0" applyFont="1" applyBorder="1" applyAlignment="1">
      <alignment horizontal="center" wrapText="1"/>
    </xf>
    <xf numFmtId="0" fontId="20" fillId="0" borderId="0" xfId="0" applyFont="1" applyAlignment="1">
      <alignment horizontal="center" wrapText="1"/>
    </xf>
    <xf numFmtId="0" fontId="3" fillId="0" borderId="14"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27" xfId="0" applyFont="1" applyBorder="1" applyAlignment="1">
      <alignment horizontal="center" vertical="center" wrapText="1"/>
    </xf>
    <xf numFmtId="0" fontId="2" fillId="0" borderId="14" xfId="0" applyFont="1" applyBorder="1" applyAlignment="1">
      <alignment horizontal="center" vertical="top" wrapText="1"/>
    </xf>
    <xf numFmtId="0" fontId="3" fillId="5" borderId="6" xfId="0" applyFont="1" applyFill="1" applyBorder="1" applyAlignment="1">
      <alignment horizontal="center" vertical="center"/>
    </xf>
    <xf numFmtId="0" fontId="7" fillId="3" borderId="3" xfId="0" applyFont="1" applyFill="1" applyBorder="1" applyAlignment="1">
      <alignment horizontal="center" vertical="center" wrapText="1"/>
    </xf>
    <xf numFmtId="0" fontId="2" fillId="8" borderId="6" xfId="0" applyFont="1" applyFill="1" applyBorder="1" applyAlignment="1">
      <alignment horizontal="left" vertical="center"/>
    </xf>
    <xf numFmtId="0" fontId="17" fillId="8" borderId="7" xfId="0" applyFont="1" applyFill="1" applyBorder="1" applyAlignment="1">
      <alignment horizontal="center" vertical="center" wrapText="1"/>
    </xf>
    <xf numFmtId="0" fontId="17" fillId="8" borderId="4" xfId="0" applyFont="1" applyFill="1" applyBorder="1" applyAlignment="1">
      <alignment horizontal="center" vertical="center" wrapText="1"/>
    </xf>
    <xf numFmtId="0" fontId="7" fillId="0" borderId="6" xfId="0" applyFont="1" applyBorder="1" applyAlignment="1">
      <alignment horizontal="left" vertical="center" wrapText="1"/>
    </xf>
    <xf numFmtId="166" fontId="3" fillId="0" borderId="2" xfId="0" applyNumberFormat="1" applyFont="1" applyBorder="1" applyAlignment="1">
      <alignment horizontal="center" vertical="center" shrinkToFit="1"/>
    </xf>
    <xf numFmtId="166" fontId="3" fillId="0" borderId="7" xfId="0" applyNumberFormat="1" applyFont="1" applyBorder="1" applyAlignment="1">
      <alignment horizontal="center" vertical="center" shrinkToFit="1"/>
    </xf>
    <xf numFmtId="166" fontId="3" fillId="0" borderId="34" xfId="0" applyNumberFormat="1" applyFont="1" applyBorder="1" applyAlignment="1">
      <alignment horizontal="center" vertical="center" shrinkToFit="1"/>
    </xf>
    <xf numFmtId="166" fontId="19" fillId="0" borderId="0" xfId="0" applyNumberFormat="1" applyFont="1" applyAlignment="1">
      <alignment vertical="center" shrinkToFit="1"/>
    </xf>
    <xf numFmtId="0" fontId="3" fillId="0" borderId="2" xfId="0" applyFont="1" applyBorder="1" applyAlignment="1">
      <alignment horizontal="center" vertical="center" wrapText="1"/>
    </xf>
    <xf numFmtId="0" fontId="3" fillId="0" borderId="34" xfId="0" applyFont="1" applyBorder="1" applyAlignment="1">
      <alignment horizontal="center" vertical="center" wrapText="1"/>
    </xf>
    <xf numFmtId="0" fontId="13" fillId="0" borderId="0" xfId="0" applyFont="1" applyAlignment="1">
      <alignment vertical="center" wrapText="1"/>
    </xf>
    <xf numFmtId="0" fontId="7" fillId="0" borderId="2" xfId="0" applyFont="1" applyBorder="1" applyAlignment="1">
      <alignment horizontal="left" vertical="center" wrapText="1"/>
    </xf>
    <xf numFmtId="0" fontId="14" fillId="0" borderId="0" xfId="0" applyFont="1" applyAlignment="1">
      <alignment vertical="center" wrapText="1"/>
    </xf>
    <xf numFmtId="0" fontId="3" fillId="0" borderId="2" xfId="0" applyFont="1" applyBorder="1" applyAlignment="1">
      <alignment horizontal="center" wrapText="1"/>
    </xf>
    <xf numFmtId="0" fontId="2" fillId="0" borderId="3" xfId="0" applyFont="1" applyBorder="1" applyAlignment="1">
      <alignment horizontal="left" vertical="center"/>
    </xf>
    <xf numFmtId="0" fontId="3" fillId="3" borderId="6" xfId="0" applyFont="1" applyFill="1" applyBorder="1" applyAlignment="1">
      <alignment horizontal="center" vertical="center" wrapText="1"/>
    </xf>
    <xf numFmtId="0" fontId="3" fillId="5" borderId="3" xfId="0" applyFont="1" applyFill="1" applyBorder="1"/>
    <xf numFmtId="0" fontId="2" fillId="8" borderId="6" xfId="0" applyFont="1" applyFill="1" applyBorder="1" applyAlignment="1">
      <alignment horizontal="center" vertical="center"/>
    </xf>
    <xf numFmtId="0" fontId="18" fillId="8" borderId="7" xfId="0" applyFont="1" applyFill="1" applyBorder="1" applyAlignment="1">
      <alignment horizontal="center" vertical="center" wrapText="1"/>
    </xf>
    <xf numFmtId="0" fontId="3" fillId="5" borderId="13" xfId="0" applyFont="1" applyFill="1" applyBorder="1"/>
    <xf numFmtId="166" fontId="2" fillId="0" borderId="34" xfId="0" applyNumberFormat="1" applyFont="1" applyBorder="1" applyAlignment="1">
      <alignment horizontal="center" vertical="center" shrinkToFit="1"/>
    </xf>
    <xf numFmtId="166" fontId="3" fillId="0" borderId="6" xfId="0" applyNumberFormat="1" applyFont="1" applyBorder="1" applyAlignment="1">
      <alignment horizontal="center" vertical="center" shrinkToFit="1"/>
    </xf>
    <xf numFmtId="0" fontId="2" fillId="0" borderId="34" xfId="0" applyFont="1" applyBorder="1" applyAlignment="1">
      <alignment horizontal="center" vertical="center" wrapText="1"/>
    </xf>
    <xf numFmtId="0" fontId="3" fillId="0" borderId="6" xfId="0" applyFont="1" applyBorder="1" applyAlignment="1">
      <alignment horizontal="center" vertical="center" wrapText="1"/>
    </xf>
    <xf numFmtId="0" fontId="2" fillId="0" borderId="2" xfId="0" applyFont="1" applyBorder="1" applyAlignment="1">
      <alignment horizontal="center" vertical="center" wrapText="1"/>
    </xf>
    <xf numFmtId="0" fontId="3" fillId="0" borderId="5" xfId="0" applyFont="1" applyBorder="1" applyAlignment="1">
      <alignment horizontal="center" vertical="center"/>
    </xf>
    <xf numFmtId="0" fontId="3" fillId="3" borderId="35" xfId="0" applyFont="1" applyFill="1" applyBorder="1" applyAlignment="1">
      <alignment horizontal="center" vertical="center"/>
    </xf>
    <xf numFmtId="0" fontId="3" fillId="5" borderId="5" xfId="0" applyFont="1" applyFill="1" applyBorder="1" applyAlignment="1">
      <alignment vertical="center"/>
    </xf>
    <xf numFmtId="0" fontId="6" fillId="0" borderId="0" xfId="0" applyFont="1"/>
    <xf numFmtId="164" fontId="22" fillId="0" borderId="9" xfId="0" applyNumberFormat="1" applyFont="1" applyBorder="1" applyAlignment="1">
      <alignment horizontal="center" vertical="center" shrinkToFit="1"/>
    </xf>
    <xf numFmtId="164" fontId="22" fillId="0" borderId="10" xfId="0" applyNumberFormat="1" applyFont="1" applyBorder="1" applyAlignment="1">
      <alignment horizontal="center" vertical="center" shrinkToFit="1"/>
    </xf>
    <xf numFmtId="164" fontId="22" fillId="0" borderId="14" xfId="0" applyNumberFormat="1" applyFont="1" applyBorder="1" applyAlignment="1">
      <alignment horizontal="center" vertical="center" shrinkToFit="1"/>
    </xf>
    <xf numFmtId="164" fontId="23" fillId="0" borderId="9" xfId="0" applyNumberFormat="1" applyFont="1" applyBorder="1" applyAlignment="1">
      <alignment horizontal="center" vertical="center" shrinkToFit="1"/>
    </xf>
    <xf numFmtId="164" fontId="23" fillId="0" borderId="14" xfId="0" applyNumberFormat="1" applyFont="1" applyBorder="1" applyAlignment="1">
      <alignment horizontal="center" vertical="center" shrinkToFit="1"/>
    </xf>
    <xf numFmtId="164" fontId="3" fillId="0" borderId="26" xfId="0" applyNumberFormat="1" applyFont="1" applyBorder="1" applyAlignment="1">
      <alignment horizontal="center" vertical="center" shrinkToFit="1"/>
    </xf>
    <xf numFmtId="164" fontId="3" fillId="0" borderId="32" xfId="0" applyNumberFormat="1" applyFont="1" applyBorder="1" applyAlignment="1">
      <alignment horizontal="center" vertical="center" shrinkToFit="1"/>
    </xf>
    <xf numFmtId="164" fontId="2" fillId="0" borderId="26" xfId="0" applyNumberFormat="1" applyFont="1" applyBorder="1" applyAlignment="1">
      <alignment horizontal="center" vertical="center" shrinkToFit="1"/>
    </xf>
    <xf numFmtId="164" fontId="3" fillId="0" borderId="2" xfId="0" applyNumberFormat="1" applyFont="1" applyBorder="1" applyAlignment="1">
      <alignment horizontal="center" vertical="center" shrinkToFit="1"/>
    </xf>
    <xf numFmtId="164" fontId="3" fillId="0" borderId="34" xfId="0" applyNumberFormat="1" applyFont="1" applyBorder="1" applyAlignment="1">
      <alignment horizontal="center" vertical="center" shrinkToFit="1"/>
    </xf>
    <xf numFmtId="164" fontId="2" fillId="0" borderId="2" xfId="0" applyNumberFormat="1" applyFont="1" applyBorder="1" applyAlignment="1">
      <alignment horizontal="center" vertical="center" shrinkToFit="1"/>
    </xf>
    <xf numFmtId="164" fontId="3" fillId="0" borderId="6" xfId="0" applyNumberFormat="1" applyFont="1" applyBorder="1" applyAlignment="1">
      <alignment horizontal="center" vertical="center" shrinkToFit="1"/>
    </xf>
    <xf numFmtId="164" fontId="8" fillId="0" borderId="8" xfId="0" applyNumberFormat="1" applyFont="1" applyBorder="1" applyAlignment="1">
      <alignment horizontal="center" vertical="center" shrinkToFit="1"/>
    </xf>
    <xf numFmtId="164" fontId="5" fillId="0" borderId="8" xfId="0" applyNumberFormat="1" applyFont="1" applyBorder="1" applyAlignment="1">
      <alignment horizontal="center" vertical="center" shrinkToFit="1"/>
    </xf>
    <xf numFmtId="164" fontId="8" fillId="0" borderId="9" xfId="0" applyNumberFormat="1" applyFont="1" applyBorder="1" applyAlignment="1">
      <alignment horizontal="center" vertical="center" shrinkToFit="1"/>
    </xf>
    <xf numFmtId="164" fontId="5" fillId="0" borderId="9" xfId="0" applyNumberFormat="1" applyFont="1" applyBorder="1" applyAlignment="1">
      <alignment horizontal="center" vertical="center" shrinkToFit="1"/>
    </xf>
    <xf numFmtId="164" fontId="5" fillId="0" borderId="10" xfId="0" applyNumberFormat="1" applyFont="1" applyBorder="1" applyAlignment="1">
      <alignment horizontal="center" vertical="center" shrinkToFit="1"/>
    </xf>
    <xf numFmtId="164" fontId="8" fillId="0" borderId="13" xfId="0" applyNumberFormat="1" applyFont="1" applyBorder="1" applyAlignment="1">
      <alignment horizontal="center" vertical="center" shrinkToFit="1"/>
    </xf>
    <xf numFmtId="164" fontId="5" fillId="0" borderId="13" xfId="0" applyNumberFormat="1" applyFont="1" applyBorder="1" applyAlignment="1">
      <alignment horizontal="center" vertical="center" shrinkToFit="1"/>
    </xf>
    <xf numFmtId="164" fontId="5" fillId="0" borderId="0" xfId="0" applyNumberFormat="1" applyFont="1" applyAlignment="1">
      <alignment horizontal="center" vertical="center" shrinkToFit="1"/>
    </xf>
    <xf numFmtId="164" fontId="8" fillId="0" borderId="5" xfId="0" applyNumberFormat="1" applyFont="1" applyBorder="1" applyAlignment="1">
      <alignment horizontal="center" vertical="center" shrinkToFit="1"/>
    </xf>
    <xf numFmtId="164" fontId="5" fillId="0" borderId="5" xfId="0" applyNumberFormat="1" applyFont="1" applyBorder="1" applyAlignment="1">
      <alignment horizontal="center" vertical="center" shrinkToFit="1"/>
    </xf>
    <xf numFmtId="164" fontId="5" fillId="0" borderId="1" xfId="0" applyNumberFormat="1" applyFont="1" applyBorder="1" applyAlignment="1">
      <alignment horizontal="center" vertical="center" shrinkToFit="1"/>
    </xf>
    <xf numFmtId="0" fontId="10" fillId="5" borderId="6" xfId="0" applyFont="1" applyFill="1" applyBorder="1" applyAlignment="1">
      <alignment vertical="center"/>
    </xf>
    <xf numFmtId="0" fontId="3" fillId="5" borderId="7" xfId="0" applyFont="1" applyFill="1" applyBorder="1" applyAlignment="1">
      <alignment horizontal="center" vertical="center"/>
    </xf>
    <xf numFmtId="0" fontId="2" fillId="5" borderId="4" xfId="0" applyFont="1" applyFill="1" applyBorder="1" applyAlignment="1">
      <alignment horizontal="center" vertical="center"/>
    </xf>
    <xf numFmtId="0" fontId="7" fillId="0" borderId="26" xfId="0" applyFont="1" applyBorder="1" applyAlignment="1">
      <alignment vertical="center" wrapText="1"/>
    </xf>
    <xf numFmtId="9" fontId="5" fillId="0" borderId="32" xfId="0" applyNumberFormat="1" applyFont="1" applyBorder="1" applyAlignment="1">
      <alignment horizontal="center" vertical="center" shrinkToFit="1"/>
    </xf>
    <xf numFmtId="9" fontId="8" fillId="0" borderId="8" xfId="0" applyNumberFormat="1" applyFont="1" applyBorder="1" applyAlignment="1">
      <alignment horizontal="center" vertical="center" shrinkToFit="1"/>
    </xf>
    <xf numFmtId="9" fontId="5" fillId="0" borderId="0" xfId="0" applyNumberFormat="1" applyFont="1" applyAlignment="1">
      <alignment horizontal="center" vertical="center" shrinkToFit="1"/>
    </xf>
    <xf numFmtId="0" fontId="7" fillId="0" borderId="0" xfId="0" applyFont="1" applyAlignment="1">
      <alignment vertical="center" wrapText="1"/>
    </xf>
    <xf numFmtId="0" fontId="7" fillId="0" borderId="9" xfId="0" applyFont="1" applyBorder="1" applyAlignment="1">
      <alignment vertical="center" wrapText="1"/>
    </xf>
    <xf numFmtId="164" fontId="5" fillId="0" borderId="29" xfId="0" applyNumberFormat="1" applyFont="1" applyBorder="1" applyAlignment="1">
      <alignment horizontal="center" vertical="center" shrinkToFit="1"/>
    </xf>
    <xf numFmtId="0" fontId="7" fillId="0" borderId="29" xfId="0" applyFont="1" applyBorder="1" applyAlignment="1">
      <alignment horizontal="center" vertical="center" wrapText="1"/>
    </xf>
    <xf numFmtId="0" fontId="7" fillId="0" borderId="10" xfId="0" applyFont="1" applyBorder="1" applyAlignment="1">
      <alignment vertical="center" wrapText="1"/>
    </xf>
    <xf numFmtId="0" fontId="7" fillId="0" borderId="30" xfId="0" applyFont="1" applyBorder="1" applyAlignment="1">
      <alignment horizontal="center" vertical="center" wrapText="1"/>
    </xf>
    <xf numFmtId="0" fontId="7" fillId="5" borderId="7" xfId="0" applyFont="1" applyFill="1" applyBorder="1" applyAlignment="1">
      <alignment horizontal="center" vertical="center" wrapText="1"/>
    </xf>
    <xf numFmtId="0" fontId="9" fillId="5" borderId="2" xfId="0" applyFont="1" applyFill="1" applyBorder="1" applyAlignment="1">
      <alignment horizontal="center" vertical="center" wrapText="1"/>
    </xf>
    <xf numFmtId="0" fontId="7" fillId="0" borderId="2" xfId="0" applyFont="1" applyBorder="1" applyAlignment="1">
      <alignment vertical="center" wrapText="1"/>
    </xf>
    <xf numFmtId="49" fontId="7" fillId="0" borderId="2" xfId="0" applyNumberFormat="1" applyFont="1" applyBorder="1" applyAlignment="1">
      <alignment horizontal="center" vertical="center" wrapText="1"/>
    </xf>
    <xf numFmtId="49" fontId="9" fillId="0" borderId="2" xfId="0" applyNumberFormat="1" applyFont="1" applyBorder="1" applyAlignment="1">
      <alignment horizontal="center" vertical="center" wrapText="1"/>
    </xf>
    <xf numFmtId="0" fontId="7" fillId="0" borderId="3" xfId="0" applyFont="1" applyBorder="1" applyAlignment="1">
      <alignment vertical="center" wrapText="1"/>
    </xf>
    <xf numFmtId="0" fontId="9" fillId="5" borderId="6" xfId="0" applyFont="1" applyFill="1" applyBorder="1" applyAlignment="1">
      <alignment vertical="center" wrapText="1"/>
    </xf>
    <xf numFmtId="0" fontId="9" fillId="5" borderId="4" xfId="0" applyFont="1" applyFill="1" applyBorder="1" applyAlignment="1">
      <alignment horizontal="center" vertical="center" wrapText="1"/>
    </xf>
    <xf numFmtId="168" fontId="5" fillId="0" borderId="8" xfId="0" applyNumberFormat="1" applyFont="1" applyBorder="1" applyAlignment="1">
      <alignment horizontal="center" vertical="center" shrinkToFit="1"/>
    </xf>
    <xf numFmtId="168" fontId="8" fillId="0" borderId="8" xfId="0" applyNumberFormat="1" applyFont="1" applyBorder="1" applyAlignment="1">
      <alignment horizontal="center" vertical="center" shrinkToFit="1"/>
    </xf>
    <xf numFmtId="168" fontId="5" fillId="0" borderId="0" xfId="0" applyNumberFormat="1" applyFont="1" applyAlignment="1">
      <alignment horizontal="center" vertical="center" shrinkToFit="1"/>
    </xf>
    <xf numFmtId="168" fontId="5" fillId="0" borderId="9" xfId="0" applyNumberFormat="1" applyFont="1" applyBorder="1" applyAlignment="1">
      <alignment horizontal="center" vertical="center" shrinkToFit="1"/>
    </xf>
    <xf numFmtId="168" fontId="8" fillId="0" borderId="9" xfId="0" applyNumberFormat="1" applyFont="1" applyBorder="1" applyAlignment="1">
      <alignment horizontal="center" vertical="center" shrinkToFit="1"/>
    </xf>
    <xf numFmtId="168" fontId="5" fillId="0" borderId="14" xfId="0" applyNumberFormat="1" applyFont="1" applyBorder="1" applyAlignment="1">
      <alignment horizontal="center" vertical="center" shrinkToFit="1"/>
    </xf>
    <xf numFmtId="168" fontId="8" fillId="0" borderId="14" xfId="0" applyNumberFormat="1" applyFont="1" applyBorder="1" applyAlignment="1">
      <alignment horizontal="center" vertical="center" shrinkToFit="1"/>
    </xf>
    <xf numFmtId="0" fontId="3" fillId="0" borderId="3" xfId="0" applyFont="1" applyBorder="1" applyAlignment="1">
      <alignment horizontal="center"/>
    </xf>
    <xf numFmtId="0" fontId="3" fillId="0" borderId="13" xfId="0" applyFont="1" applyBorder="1"/>
    <xf numFmtId="0" fontId="3" fillId="3" borderId="22" xfId="0" applyFont="1" applyFill="1" applyBorder="1" applyAlignment="1">
      <alignment horizontal="center" vertical="center"/>
    </xf>
    <xf numFmtId="0" fontId="3" fillId="0" borderId="5" xfId="0" applyFont="1" applyBorder="1"/>
    <xf numFmtId="0" fontId="3" fillId="3" borderId="7" xfId="0" applyFont="1" applyFill="1" applyBorder="1" applyAlignment="1">
      <alignment horizontal="center" vertical="center"/>
    </xf>
    <xf numFmtId="0" fontId="3" fillId="5" borderId="2" xfId="0" applyFont="1" applyFill="1" applyBorder="1" applyAlignment="1">
      <alignment horizontal="center" vertical="center"/>
    </xf>
    <xf numFmtId="0" fontId="17" fillId="3" borderId="20" xfId="0" applyFont="1" applyFill="1" applyBorder="1" applyAlignment="1">
      <alignment horizontal="center" vertical="center" wrapText="1"/>
    </xf>
    <xf numFmtId="0" fontId="14" fillId="0" borderId="8" xfId="0" applyFont="1" applyBorder="1" applyAlignment="1">
      <alignment horizontal="left" vertical="center" wrapText="1"/>
    </xf>
    <xf numFmtId="164" fontId="19" fillId="0" borderId="28" xfId="0" applyNumberFormat="1" applyFont="1" applyBorder="1" applyAlignment="1">
      <alignment horizontal="center" vertical="center" shrinkToFit="1"/>
    </xf>
    <xf numFmtId="164" fontId="26" fillId="0" borderId="28" xfId="0" applyNumberFormat="1" applyFont="1" applyBorder="1" applyAlignment="1">
      <alignment horizontal="center" vertical="center" shrinkToFit="1"/>
    </xf>
    <xf numFmtId="164" fontId="19" fillId="0" borderId="8" xfId="0" applyNumberFormat="1" applyFont="1" applyBorder="1" applyAlignment="1">
      <alignment horizontal="center" vertical="center" shrinkToFit="1"/>
    </xf>
    <xf numFmtId="165" fontId="19" fillId="0" borderId="0" xfId="0" applyNumberFormat="1" applyFont="1" applyAlignment="1">
      <alignment horizontal="center" vertical="center" shrinkToFit="1"/>
    </xf>
    <xf numFmtId="0" fontId="14" fillId="0" borderId="9" xfId="0" applyFont="1" applyBorder="1" applyAlignment="1">
      <alignment horizontal="left" vertical="center" wrapText="1"/>
    </xf>
    <xf numFmtId="164" fontId="19" fillId="0" borderId="29" xfId="0" applyNumberFormat="1" applyFont="1" applyBorder="1" applyAlignment="1">
      <alignment horizontal="center" vertical="center" shrinkToFit="1"/>
    </xf>
    <xf numFmtId="164" fontId="26" fillId="0" borderId="29" xfId="0" applyNumberFormat="1" applyFont="1" applyBorder="1" applyAlignment="1">
      <alignment horizontal="center" vertical="center" shrinkToFit="1"/>
    </xf>
    <xf numFmtId="164" fontId="19" fillId="0" borderId="9" xfId="0" applyNumberFormat="1" applyFont="1" applyBorder="1" applyAlignment="1">
      <alignment horizontal="center" vertical="center" shrinkToFit="1"/>
    </xf>
    <xf numFmtId="0" fontId="14" fillId="0" borderId="29" xfId="0" applyFont="1" applyBorder="1" applyAlignment="1">
      <alignment horizontal="center" vertical="center" wrapText="1"/>
    </xf>
    <xf numFmtId="0" fontId="13" fillId="0" borderId="29" xfId="0" applyFont="1" applyBorder="1" applyAlignment="1">
      <alignment horizontal="center" vertical="center" wrapText="1"/>
    </xf>
    <xf numFmtId="0" fontId="14" fillId="0" borderId="9" xfId="0" applyFont="1" applyBorder="1" applyAlignment="1">
      <alignment horizontal="center" vertical="center" wrapText="1"/>
    </xf>
    <xf numFmtId="9" fontId="26" fillId="0" borderId="29" xfId="0" applyNumberFormat="1" applyFont="1" applyBorder="1" applyAlignment="1">
      <alignment horizontal="center" vertical="center" shrinkToFit="1"/>
    </xf>
    <xf numFmtId="0" fontId="14" fillId="0" borderId="10" xfId="0" applyFont="1" applyBorder="1" applyAlignment="1">
      <alignment horizontal="left" vertical="center" wrapText="1"/>
    </xf>
    <xf numFmtId="0" fontId="14" fillId="0" borderId="30" xfId="0" applyFont="1" applyBorder="1" applyAlignment="1">
      <alignment horizontal="center" vertical="center" wrapText="1"/>
    </xf>
    <xf numFmtId="0" fontId="13" fillId="0" borderId="30"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32" xfId="0" applyFont="1" applyBorder="1" applyAlignment="1">
      <alignment horizontal="center" vertical="center" wrapText="1"/>
    </xf>
    <xf numFmtId="0" fontId="13" fillId="0" borderId="32" xfId="0" applyFont="1" applyBorder="1" applyAlignment="1">
      <alignment horizontal="center" vertical="center" wrapText="1"/>
    </xf>
    <xf numFmtId="0" fontId="14" fillId="0" borderId="26" xfId="0" applyFont="1" applyBorder="1" applyAlignment="1">
      <alignment horizontal="center" vertical="center" wrapText="1"/>
    </xf>
    <xf numFmtId="168" fontId="19" fillId="0" borderId="29" xfId="0" applyNumberFormat="1" applyFont="1" applyBorder="1" applyAlignment="1">
      <alignment horizontal="center" vertical="center" shrinkToFit="1"/>
    </xf>
    <xf numFmtId="168" fontId="26" fillId="0" borderId="29" xfId="0" applyNumberFormat="1" applyFont="1" applyBorder="1" applyAlignment="1">
      <alignment horizontal="center" vertical="center" shrinkToFit="1"/>
    </xf>
    <xf numFmtId="168" fontId="19" fillId="0" borderId="9" xfId="0" applyNumberFormat="1" applyFont="1" applyBorder="1" applyAlignment="1">
      <alignment horizontal="center" vertical="center" shrinkToFit="1"/>
    </xf>
    <xf numFmtId="168" fontId="19" fillId="0" borderId="30" xfId="0" applyNumberFormat="1" applyFont="1" applyBorder="1" applyAlignment="1">
      <alignment horizontal="center" vertical="center" shrinkToFit="1"/>
    </xf>
    <xf numFmtId="168" fontId="26" fillId="0" borderId="30" xfId="0" applyNumberFormat="1" applyFont="1" applyBorder="1" applyAlignment="1">
      <alignment horizontal="center" vertical="center" shrinkToFit="1"/>
    </xf>
    <xf numFmtId="168" fontId="19" fillId="0" borderId="10" xfId="0" applyNumberFormat="1" applyFont="1" applyBorder="1" applyAlignment="1">
      <alignment horizontal="center" vertical="center" shrinkToFit="1"/>
    </xf>
    <xf numFmtId="0" fontId="2" fillId="0" borderId="20" xfId="0" applyFont="1" applyBorder="1" applyAlignment="1">
      <alignment horizontal="center" vertical="center"/>
    </xf>
    <xf numFmtId="0" fontId="17" fillId="3" borderId="2" xfId="0" applyFont="1" applyFill="1" applyBorder="1" applyAlignment="1">
      <alignment horizontal="center" vertical="center" wrapText="1"/>
    </xf>
    <xf numFmtId="0" fontId="17" fillId="3" borderId="6" xfId="0" applyFont="1" applyFill="1" applyBorder="1" applyAlignment="1">
      <alignment horizontal="center" vertical="center" wrapText="1"/>
    </xf>
    <xf numFmtId="0" fontId="17" fillId="3" borderId="7" xfId="0" applyFont="1" applyFill="1" applyBorder="1" applyAlignment="1">
      <alignment horizontal="center" vertical="center" wrapText="1"/>
    </xf>
    <xf numFmtId="0" fontId="17" fillId="3" borderId="4" xfId="0" applyFont="1" applyFill="1" applyBorder="1" applyAlignment="1">
      <alignment horizontal="center" vertical="center" wrapText="1"/>
    </xf>
    <xf numFmtId="0" fontId="18" fillId="3" borderId="2" xfId="0" applyFont="1" applyFill="1" applyBorder="1" applyAlignment="1">
      <alignment horizontal="center" vertical="center" wrapText="1"/>
    </xf>
    <xf numFmtId="0" fontId="17" fillId="5" borderId="1" xfId="0" applyFont="1" applyFill="1" applyBorder="1" applyAlignment="1">
      <alignment horizontal="center" vertical="center" wrapText="1"/>
    </xf>
    <xf numFmtId="0" fontId="18" fillId="5" borderId="1" xfId="0" applyFont="1" applyFill="1" applyBorder="1" applyAlignment="1">
      <alignment horizontal="center" vertical="center" wrapText="1"/>
    </xf>
    <xf numFmtId="0" fontId="3" fillId="5" borderId="25" xfId="0" applyFont="1" applyFill="1" applyBorder="1" applyAlignment="1">
      <alignment vertical="center"/>
    </xf>
    <xf numFmtId="164" fontId="19" fillId="0" borderId="32" xfId="0" applyNumberFormat="1" applyFont="1" applyBorder="1" applyAlignment="1">
      <alignment horizontal="center" vertical="center" shrinkToFit="1"/>
    </xf>
    <xf numFmtId="0" fontId="14" fillId="0" borderId="28" xfId="0" applyFont="1" applyBorder="1" applyAlignment="1">
      <alignment horizontal="center" vertical="center" wrapText="1"/>
    </xf>
    <xf numFmtId="0" fontId="14" fillId="0" borderId="8" xfId="0" applyFont="1" applyBorder="1" applyAlignment="1">
      <alignment horizontal="center" vertical="center" wrapText="1"/>
    </xf>
    <xf numFmtId="0" fontId="17" fillId="0" borderId="29" xfId="0" applyFont="1" applyBorder="1" applyAlignment="1">
      <alignment horizontal="center" vertical="top" wrapText="1"/>
    </xf>
    <xf numFmtId="0" fontId="14" fillId="0" borderId="29" xfId="0" applyFont="1" applyBorder="1" applyAlignment="1">
      <alignment horizontal="center" vertical="top" wrapText="1"/>
    </xf>
    <xf numFmtId="164" fontId="19" fillId="0" borderId="29" xfId="0" applyNumberFormat="1" applyFont="1" applyBorder="1" applyAlignment="1">
      <alignment horizontal="center" vertical="top" shrinkToFit="1"/>
    </xf>
    <xf numFmtId="0" fontId="14" fillId="0" borderId="30" xfId="0" applyFont="1" applyBorder="1" applyAlignment="1">
      <alignment horizontal="center" vertical="top" wrapText="1"/>
    </xf>
    <xf numFmtId="0" fontId="13" fillId="5" borderId="20" xfId="0" applyFont="1" applyFill="1" applyBorder="1" applyAlignment="1">
      <alignment horizontal="left" vertical="center" wrapText="1"/>
    </xf>
    <xf numFmtId="0" fontId="13" fillId="5" borderId="21" xfId="0" applyFont="1" applyFill="1" applyBorder="1" applyAlignment="1">
      <alignment horizontal="left" vertical="center" wrapText="1"/>
    </xf>
    <xf numFmtId="0" fontId="17" fillId="5" borderId="21" xfId="0" applyFont="1" applyFill="1" applyBorder="1" applyAlignment="1">
      <alignment horizontal="center" vertical="center" wrapText="1"/>
    </xf>
    <xf numFmtId="0" fontId="18" fillId="5" borderId="21" xfId="0" applyFont="1" applyFill="1" applyBorder="1" applyAlignment="1">
      <alignment horizontal="center" vertical="center" wrapText="1"/>
    </xf>
    <xf numFmtId="0" fontId="3" fillId="5" borderId="22" xfId="0" applyFont="1" applyFill="1" applyBorder="1" applyAlignment="1">
      <alignment vertical="center"/>
    </xf>
    <xf numFmtId="0" fontId="14" fillId="5" borderId="7" xfId="0" applyFont="1" applyFill="1" applyBorder="1" applyAlignment="1">
      <alignment horizontal="left" vertical="center" wrapText="1"/>
    </xf>
    <xf numFmtId="9" fontId="19" fillId="0" borderId="8" xfId="0" applyNumberFormat="1" applyFont="1" applyBorder="1" applyAlignment="1">
      <alignment horizontal="center" vertical="center" shrinkToFit="1"/>
    </xf>
    <xf numFmtId="9" fontId="26" fillId="0" borderId="8" xfId="0" applyNumberFormat="1" applyFont="1" applyBorder="1" applyAlignment="1">
      <alignment horizontal="center" vertical="center" shrinkToFit="1"/>
    </xf>
    <xf numFmtId="9" fontId="19" fillId="0" borderId="36" xfId="0" applyNumberFormat="1" applyFont="1" applyBorder="1" applyAlignment="1">
      <alignment horizontal="center" vertical="center" shrinkToFit="1"/>
    </xf>
    <xf numFmtId="9" fontId="19" fillId="0" borderId="3" xfId="0" applyNumberFormat="1" applyFont="1" applyBorder="1" applyAlignment="1">
      <alignment horizontal="center" vertical="center" shrinkToFit="1"/>
    </xf>
    <xf numFmtId="9" fontId="19" fillId="0" borderId="0" xfId="0" applyNumberFormat="1" applyFont="1" applyAlignment="1">
      <alignment horizontal="center" vertical="center" shrinkToFit="1"/>
    </xf>
    <xf numFmtId="0" fontId="14" fillId="0" borderId="26" xfId="0" applyFont="1" applyBorder="1" applyAlignment="1">
      <alignment horizontal="left" vertical="center" wrapText="1"/>
    </xf>
    <xf numFmtId="9" fontId="19" fillId="0" borderId="26" xfId="0" applyNumberFormat="1" applyFont="1" applyBorder="1" applyAlignment="1">
      <alignment horizontal="center" vertical="center" shrinkToFit="1"/>
    </xf>
    <xf numFmtId="9" fontId="19" fillId="0" borderId="9" xfId="0" applyNumberFormat="1" applyFont="1" applyBorder="1" applyAlignment="1">
      <alignment horizontal="center" vertical="center" shrinkToFit="1"/>
    </xf>
    <xf numFmtId="9" fontId="26" fillId="0" borderId="9" xfId="0" applyNumberFormat="1" applyFont="1" applyBorder="1" applyAlignment="1">
      <alignment horizontal="center" vertical="center" shrinkToFit="1"/>
    </xf>
    <xf numFmtId="9" fontId="19" fillId="0" borderId="11" xfId="0" applyNumberFormat="1" applyFont="1" applyBorder="1" applyAlignment="1">
      <alignment horizontal="center" vertical="center" shrinkToFit="1"/>
    </xf>
    <xf numFmtId="9" fontId="19" fillId="0" borderId="13" xfId="0" applyNumberFormat="1" applyFont="1" applyBorder="1" applyAlignment="1">
      <alignment horizontal="center" vertical="center" shrinkToFit="1"/>
    </xf>
    <xf numFmtId="0" fontId="14" fillId="0" borderId="10" xfId="0" applyFont="1" applyBorder="1" applyAlignment="1">
      <alignment horizontal="center" vertical="center" wrapText="1"/>
    </xf>
    <xf numFmtId="164" fontId="19" fillId="0" borderId="10" xfId="0" applyNumberFormat="1" applyFont="1" applyBorder="1" applyAlignment="1">
      <alignment horizontal="center" vertical="center" shrinkToFit="1"/>
    </xf>
    <xf numFmtId="0" fontId="13" fillId="0" borderId="10" xfId="0" applyFont="1" applyBorder="1" applyAlignment="1">
      <alignment horizontal="center" vertical="center" wrapText="1"/>
    </xf>
    <xf numFmtId="164" fontId="19" fillId="0" borderId="37" xfId="0" applyNumberFormat="1" applyFont="1" applyBorder="1" applyAlignment="1">
      <alignment horizontal="center" vertical="center" shrinkToFit="1"/>
    </xf>
    <xf numFmtId="164" fontId="19" fillId="0" borderId="13" xfId="0" applyNumberFormat="1" applyFont="1" applyBorder="1" applyAlignment="1">
      <alignment horizontal="center" vertical="center" shrinkToFit="1"/>
    </xf>
    <xf numFmtId="0" fontId="14" fillId="0" borderId="5" xfId="0" applyFont="1" applyBorder="1" applyAlignment="1">
      <alignment horizontal="left" vertical="center" wrapText="1"/>
    </xf>
    <xf numFmtId="0" fontId="14" fillId="0" borderId="5" xfId="0" applyFont="1" applyBorder="1" applyAlignment="1">
      <alignment horizontal="center" vertical="center" wrapText="1"/>
    </xf>
    <xf numFmtId="0" fontId="14" fillId="0" borderId="13" xfId="0" applyFont="1" applyBorder="1" applyAlignment="1">
      <alignment horizontal="center" vertical="center" wrapText="1"/>
    </xf>
    <xf numFmtId="164" fontId="19" fillId="0" borderId="5" xfId="0" applyNumberFormat="1" applyFont="1" applyBorder="1" applyAlignment="1">
      <alignment horizontal="center" vertical="center" shrinkToFit="1"/>
    </xf>
    <xf numFmtId="0" fontId="13" fillId="0" borderId="5" xfId="0" applyFont="1" applyBorder="1" applyAlignment="1">
      <alignment horizontal="center" vertical="center" wrapText="1"/>
    </xf>
    <xf numFmtId="164" fontId="19" fillId="0" borderId="35" xfId="0" applyNumberFormat="1" applyFont="1" applyBorder="1" applyAlignment="1">
      <alignment horizontal="center" vertical="center" shrinkToFit="1"/>
    </xf>
    <xf numFmtId="0" fontId="13" fillId="8" borderId="6" xfId="0" applyFont="1" applyFill="1" applyBorder="1" applyAlignment="1">
      <alignment horizontal="left" vertical="center" wrapText="1"/>
    </xf>
    <xf numFmtId="0" fontId="14" fillId="8" borderId="7" xfId="0" applyFont="1" applyFill="1" applyBorder="1" applyAlignment="1">
      <alignment horizontal="center" vertical="center" wrapText="1"/>
    </xf>
    <xf numFmtId="0" fontId="14" fillId="8" borderId="21" xfId="0" applyFont="1" applyFill="1" applyBorder="1" applyAlignment="1">
      <alignment horizontal="center" vertical="center" wrapText="1"/>
    </xf>
    <xf numFmtId="166" fontId="19" fillId="8" borderId="21" xfId="0" applyNumberFormat="1" applyFont="1" applyFill="1" applyBorder="1" applyAlignment="1">
      <alignment horizontal="center" vertical="center" shrinkToFit="1"/>
    </xf>
    <xf numFmtId="165" fontId="19" fillId="8" borderId="7" xfId="0" applyNumberFormat="1" applyFont="1" applyFill="1" applyBorder="1" applyAlignment="1">
      <alignment horizontal="center" vertical="center" shrinkToFit="1"/>
    </xf>
    <xf numFmtId="0" fontId="13" fillId="8" borderId="7" xfId="0" applyFont="1" applyFill="1" applyBorder="1" applyAlignment="1">
      <alignment horizontal="center" vertical="center" wrapText="1"/>
    </xf>
    <xf numFmtId="166" fontId="19" fillId="8" borderId="7" xfId="0" applyNumberFormat="1" applyFont="1" applyFill="1" applyBorder="1" applyAlignment="1">
      <alignment horizontal="center" vertical="center" shrinkToFit="1"/>
    </xf>
    <xf numFmtId="166" fontId="19" fillId="8" borderId="4" xfId="0" applyNumberFormat="1" applyFont="1" applyFill="1" applyBorder="1" applyAlignment="1">
      <alignment horizontal="center" vertical="center" shrinkToFit="1"/>
    </xf>
    <xf numFmtId="0" fontId="14" fillId="0" borderId="23" xfId="0" applyFont="1" applyBorder="1" applyAlignment="1">
      <alignment horizontal="left" vertical="center" wrapText="1"/>
    </xf>
    <xf numFmtId="9" fontId="14" fillId="0" borderId="23" xfId="0" applyNumberFormat="1" applyFont="1" applyBorder="1" applyAlignment="1">
      <alignment horizontal="center" vertical="center" wrapText="1"/>
    </xf>
    <xf numFmtId="9" fontId="14" fillId="0" borderId="20" xfId="0" applyNumberFormat="1" applyFont="1" applyBorder="1" applyAlignment="1">
      <alignment horizontal="center" vertical="center" wrapText="1"/>
    </xf>
    <xf numFmtId="9" fontId="14" fillId="0" borderId="3" xfId="0" applyNumberFormat="1" applyFont="1" applyBorder="1" applyAlignment="1">
      <alignment horizontal="center" vertical="center" wrapText="1"/>
    </xf>
    <xf numFmtId="9" fontId="13" fillId="0" borderId="3" xfId="0" applyNumberFormat="1" applyFont="1" applyBorder="1" applyAlignment="1">
      <alignment horizontal="center" vertical="center" wrapText="1"/>
    </xf>
    <xf numFmtId="9" fontId="14" fillId="0" borderId="13" xfId="0" applyNumberFormat="1" applyFont="1" applyBorder="1" applyAlignment="1">
      <alignment horizontal="center" vertical="center" wrapText="1"/>
    </xf>
    <xf numFmtId="0" fontId="14" fillId="0" borderId="24" xfId="0" applyFont="1" applyBorder="1" applyAlignment="1">
      <alignment horizontal="center" vertical="center" wrapText="1"/>
    </xf>
    <xf numFmtId="9" fontId="13" fillId="0" borderId="13" xfId="0" applyNumberFormat="1" applyFont="1" applyBorder="1" applyAlignment="1">
      <alignment horizontal="center" vertical="center" wrapText="1"/>
    </xf>
    <xf numFmtId="9" fontId="14" fillId="0" borderId="24" xfId="0" applyNumberFormat="1" applyFont="1" applyBorder="1" applyAlignment="1">
      <alignment horizontal="center" vertical="center" wrapText="1"/>
    </xf>
    <xf numFmtId="0" fontId="14" fillId="0" borderId="35" xfId="0" applyFont="1" applyBorder="1" applyAlignment="1">
      <alignment horizontal="left" vertical="center" wrapText="1"/>
    </xf>
    <xf numFmtId="9" fontId="14" fillId="0" borderId="35" xfId="0" applyNumberFormat="1" applyFont="1" applyBorder="1" applyAlignment="1">
      <alignment horizontal="center" vertical="center" wrapText="1"/>
    </xf>
    <xf numFmtId="9" fontId="14" fillId="0" borderId="5" xfId="0" applyNumberFormat="1" applyFont="1" applyBorder="1" applyAlignment="1">
      <alignment horizontal="center" vertical="center" wrapText="1"/>
    </xf>
    <xf numFmtId="9" fontId="13" fillId="0" borderId="5" xfId="0" applyNumberFormat="1" applyFont="1" applyBorder="1" applyAlignment="1">
      <alignment horizontal="center" vertical="center" wrapText="1"/>
    </xf>
    <xf numFmtId="0" fontId="14" fillId="8" borderId="0" xfId="0" applyFont="1" applyFill="1" applyAlignment="1">
      <alignment horizontal="center" vertical="center" wrapText="1"/>
    </xf>
    <xf numFmtId="0" fontId="14" fillId="8" borderId="1" xfId="0" applyFont="1" applyFill="1" applyBorder="1" applyAlignment="1">
      <alignment horizontal="center" vertical="center" wrapText="1"/>
    </xf>
    <xf numFmtId="166" fontId="19" fillId="8" borderId="1" xfId="0" applyNumberFormat="1" applyFont="1" applyFill="1" applyBorder="1" applyAlignment="1">
      <alignment horizontal="center" vertical="center" shrinkToFit="1"/>
    </xf>
    <xf numFmtId="0" fontId="14" fillId="0" borderId="3" xfId="0" applyFont="1" applyBorder="1" applyAlignment="1">
      <alignment horizontal="left" vertical="center" wrapText="1"/>
    </xf>
    <xf numFmtId="9" fontId="14" fillId="0" borderId="22" xfId="0" applyNumberFormat="1" applyFont="1" applyBorder="1" applyAlignment="1">
      <alignment horizontal="center" vertical="center" wrapText="1"/>
    </xf>
    <xf numFmtId="9" fontId="13" fillId="0" borderId="22" xfId="0" applyNumberFormat="1" applyFont="1" applyBorder="1" applyAlignment="1">
      <alignment horizontal="center" vertical="center" wrapText="1"/>
    </xf>
    <xf numFmtId="0" fontId="14" fillId="0" borderId="13" xfId="0" applyFont="1" applyBorder="1" applyAlignment="1">
      <alignment horizontal="left" vertical="center" wrapText="1"/>
    </xf>
    <xf numFmtId="9" fontId="13" fillId="0" borderId="24" xfId="0" applyNumberFormat="1" applyFont="1" applyBorder="1" applyAlignment="1">
      <alignment horizontal="center" vertical="center" wrapText="1"/>
    </xf>
    <xf numFmtId="0" fontId="14" fillId="8" borderId="4" xfId="0" applyFont="1" applyFill="1" applyBorder="1" applyAlignment="1">
      <alignment horizontal="center" vertical="center" wrapText="1"/>
    </xf>
    <xf numFmtId="9" fontId="19" fillId="0" borderId="10" xfId="0" applyNumberFormat="1" applyFont="1" applyBorder="1" applyAlignment="1">
      <alignment horizontal="center" vertical="center" shrinkToFit="1"/>
    </xf>
    <xf numFmtId="166" fontId="19" fillId="8" borderId="22" xfId="0" applyNumberFormat="1" applyFont="1" applyFill="1" applyBorder="1" applyAlignment="1">
      <alignment horizontal="center" vertical="center" shrinkToFit="1"/>
    </xf>
    <xf numFmtId="9" fontId="13" fillId="0" borderId="23" xfId="0" applyNumberFormat="1" applyFont="1" applyBorder="1" applyAlignment="1">
      <alignment horizontal="center" vertical="center" wrapText="1"/>
    </xf>
    <xf numFmtId="0" fontId="14" fillId="0" borderId="23" xfId="0" applyFont="1" applyBorder="1" applyAlignment="1">
      <alignment horizontal="center" vertical="center" wrapText="1"/>
    </xf>
    <xf numFmtId="9" fontId="19" fillId="0" borderId="14" xfId="0" applyNumberFormat="1" applyFont="1" applyBorder="1" applyAlignment="1">
      <alignment horizontal="center" vertical="center" shrinkToFit="1"/>
    </xf>
    <xf numFmtId="0" fontId="14" fillId="0" borderId="35" xfId="0" applyFont="1" applyBorder="1" applyAlignment="1">
      <alignment horizontal="center" vertical="center" wrapText="1"/>
    </xf>
    <xf numFmtId="0" fontId="14" fillId="5" borderId="1" xfId="0" applyFont="1" applyFill="1" applyBorder="1" applyAlignment="1">
      <alignment horizontal="center" vertical="center" wrapText="1"/>
    </xf>
    <xf numFmtId="0" fontId="14" fillId="5" borderId="7" xfId="0" applyFont="1" applyFill="1" applyBorder="1" applyAlignment="1">
      <alignment horizontal="center" vertical="center" wrapText="1"/>
    </xf>
    <xf numFmtId="166" fontId="19" fillId="5" borderId="7" xfId="0" applyNumberFormat="1" applyFont="1" applyFill="1" applyBorder="1" applyAlignment="1">
      <alignment horizontal="center" vertical="center" shrinkToFit="1"/>
    </xf>
    <xf numFmtId="165" fontId="19" fillId="5" borderId="7" xfId="0" applyNumberFormat="1" applyFont="1" applyFill="1" applyBorder="1" applyAlignment="1">
      <alignment horizontal="center" vertical="center" shrinkToFit="1"/>
    </xf>
    <xf numFmtId="0" fontId="13" fillId="5" borderId="7" xfId="0" applyFont="1" applyFill="1" applyBorder="1" applyAlignment="1">
      <alignment horizontal="center" vertical="center" wrapText="1"/>
    </xf>
    <xf numFmtId="166" fontId="19" fillId="5" borderId="1" xfId="0" applyNumberFormat="1" applyFont="1" applyFill="1" applyBorder="1" applyAlignment="1">
      <alignment horizontal="center" vertical="center" shrinkToFit="1"/>
    </xf>
    <xf numFmtId="166" fontId="19" fillId="5" borderId="25" xfId="0" applyNumberFormat="1" applyFont="1" applyFill="1" applyBorder="1" applyAlignment="1">
      <alignment horizontal="center" vertical="center" shrinkToFit="1"/>
    </xf>
    <xf numFmtId="0" fontId="13" fillId="0" borderId="8" xfId="0" applyFont="1" applyBorder="1" applyAlignment="1">
      <alignment horizontal="center" vertical="center" wrapText="1"/>
    </xf>
    <xf numFmtId="0" fontId="14" fillId="0" borderId="33" xfId="0" applyFont="1" applyBorder="1" applyAlignment="1">
      <alignment horizontal="center" vertical="center" wrapText="1"/>
    </xf>
    <xf numFmtId="168" fontId="26" fillId="0" borderId="9" xfId="0" applyNumberFormat="1" applyFont="1" applyBorder="1" applyAlignment="1">
      <alignment horizontal="center" vertical="center" shrinkToFit="1"/>
    </xf>
    <xf numFmtId="168" fontId="19" fillId="0" borderId="18" xfId="0" applyNumberFormat="1" applyFont="1" applyBorder="1" applyAlignment="1">
      <alignment horizontal="center" vertical="center" shrinkToFit="1"/>
    </xf>
    <xf numFmtId="168" fontId="26" fillId="0" borderId="10" xfId="0" applyNumberFormat="1" applyFont="1" applyBorder="1" applyAlignment="1">
      <alignment horizontal="center" vertical="center" shrinkToFit="1"/>
    </xf>
    <xf numFmtId="168" fontId="19" fillId="0" borderId="19" xfId="0" applyNumberFormat="1" applyFont="1" applyBorder="1" applyAlignment="1">
      <alignment horizontal="center" vertical="center" shrinkToFit="1"/>
    </xf>
    <xf numFmtId="0" fontId="18" fillId="0" borderId="20" xfId="0" applyFont="1" applyBorder="1" applyAlignment="1">
      <alignment horizontal="center" vertical="center"/>
    </xf>
    <xf numFmtId="0" fontId="17" fillId="5" borderId="25" xfId="0" applyFont="1" applyFill="1" applyBorder="1" applyAlignment="1">
      <alignment horizontal="center" vertical="center" wrapText="1"/>
    </xf>
    <xf numFmtId="166" fontId="5" fillId="0" borderId="0" xfId="0" applyNumberFormat="1" applyFont="1" applyAlignment="1">
      <alignment horizontal="center" vertical="center" shrinkToFit="1"/>
    </xf>
    <xf numFmtId="9" fontId="26" fillId="0" borderId="30" xfId="0" applyNumberFormat="1" applyFont="1" applyBorder="1" applyAlignment="1">
      <alignment horizontal="center" vertical="center" shrinkToFit="1"/>
    </xf>
    <xf numFmtId="9" fontId="8" fillId="5" borderId="7" xfId="0" applyNumberFormat="1" applyFont="1" applyFill="1" applyBorder="1" applyAlignment="1">
      <alignment horizontal="center" vertical="center" shrinkToFit="1"/>
    </xf>
    <xf numFmtId="0" fontId="7" fillId="5" borderId="4" xfId="0" applyFont="1" applyFill="1" applyBorder="1" applyAlignment="1">
      <alignment horizontal="center" vertical="center" wrapText="1"/>
    </xf>
    <xf numFmtId="164" fontId="5" fillId="0" borderId="32" xfId="0" applyNumberFormat="1" applyFont="1" applyBorder="1" applyAlignment="1">
      <alignment horizontal="center" vertical="center" shrinkToFit="1"/>
    </xf>
    <xf numFmtId="164" fontId="19" fillId="0" borderId="26" xfId="0" applyNumberFormat="1" applyFont="1" applyBorder="1" applyAlignment="1">
      <alignment horizontal="center" vertical="center" shrinkToFit="1"/>
    </xf>
    <xf numFmtId="164" fontId="5" fillId="0" borderId="30" xfId="0" applyNumberFormat="1" applyFont="1" applyBorder="1" applyAlignment="1">
      <alignment horizontal="center" vertical="center" shrinkToFit="1"/>
    </xf>
    <xf numFmtId="164" fontId="19" fillId="0" borderId="30" xfId="0" applyNumberFormat="1" applyFont="1" applyBorder="1" applyAlignment="1">
      <alignment horizontal="center" vertical="center" shrinkToFit="1"/>
    </xf>
    <xf numFmtId="164" fontId="26" fillId="0" borderId="30" xfId="0" applyNumberFormat="1" applyFont="1" applyBorder="1" applyAlignment="1">
      <alignment horizontal="center" vertical="center" shrinkToFit="1"/>
    </xf>
    <xf numFmtId="164" fontId="19" fillId="0" borderId="14" xfId="0" applyNumberFormat="1" applyFont="1" applyBorder="1" applyAlignment="1">
      <alignment horizontal="center" vertical="center" shrinkToFit="1"/>
    </xf>
    <xf numFmtId="166" fontId="5" fillId="5" borderId="7" xfId="0" applyNumberFormat="1" applyFont="1" applyFill="1" applyBorder="1" applyAlignment="1">
      <alignment horizontal="center" vertical="center" shrinkToFit="1"/>
    </xf>
    <xf numFmtId="165" fontId="5" fillId="5" borderId="7" xfId="0" applyNumberFormat="1" applyFont="1" applyFill="1" applyBorder="1" applyAlignment="1">
      <alignment horizontal="center" vertical="center" shrinkToFit="1"/>
    </xf>
    <xf numFmtId="165" fontId="26" fillId="5" borderId="7" xfId="0" applyNumberFormat="1" applyFont="1" applyFill="1" applyBorder="1" applyAlignment="1">
      <alignment horizontal="center" vertical="center" shrinkToFit="1"/>
    </xf>
    <xf numFmtId="165" fontId="19" fillId="5" borderId="4" xfId="0" applyNumberFormat="1" applyFont="1" applyFill="1" applyBorder="1" applyAlignment="1">
      <alignment horizontal="center" vertical="center" shrinkToFit="1"/>
    </xf>
    <xf numFmtId="0" fontId="14" fillId="5" borderId="4" xfId="0" applyFont="1" applyFill="1" applyBorder="1" applyAlignment="1">
      <alignment horizontal="center" vertical="center" wrapText="1"/>
    </xf>
    <xf numFmtId="164" fontId="14" fillId="0" borderId="32" xfId="0" applyNumberFormat="1" applyFont="1" applyBorder="1" applyAlignment="1">
      <alignment horizontal="center" vertical="center" wrapText="1"/>
    </xf>
    <xf numFmtId="168" fontId="19" fillId="0" borderId="38" xfId="0" applyNumberFormat="1" applyFont="1" applyBorder="1" applyAlignment="1">
      <alignment horizontal="center" vertical="center" shrinkToFit="1"/>
    </xf>
    <xf numFmtId="168" fontId="19" fillId="0" borderId="26" xfId="0" applyNumberFormat="1" applyFont="1" applyBorder="1" applyAlignment="1">
      <alignment horizontal="center" vertical="center" shrinkToFit="1"/>
    </xf>
    <xf numFmtId="168" fontId="19" fillId="0" borderId="11" xfId="0" applyNumberFormat="1" applyFont="1" applyBorder="1" applyAlignment="1">
      <alignment horizontal="center" vertical="center" shrinkToFit="1"/>
    </xf>
    <xf numFmtId="168" fontId="19" fillId="0" borderId="15" xfId="0" applyNumberFormat="1" applyFont="1" applyBorder="1" applyAlignment="1">
      <alignment horizontal="center" vertical="center" shrinkToFit="1"/>
    </xf>
    <xf numFmtId="168" fontId="19" fillId="0" borderId="14" xfId="0" applyNumberFormat="1" applyFont="1" applyBorder="1" applyAlignment="1">
      <alignment horizontal="center" vertical="center" shrinkToFit="1"/>
    </xf>
    <xf numFmtId="168" fontId="19" fillId="0" borderId="31" xfId="0" applyNumberFormat="1" applyFont="1" applyBorder="1" applyAlignment="1">
      <alignment horizontal="center" vertical="center" shrinkToFit="1"/>
    </xf>
    <xf numFmtId="0" fontId="9" fillId="0" borderId="0" xfId="0" applyFont="1"/>
    <xf numFmtId="0" fontId="7" fillId="0" borderId="0" xfId="0" applyFont="1"/>
    <xf numFmtId="0" fontId="7" fillId="2" borderId="0" xfId="0" applyFont="1" applyFill="1"/>
    <xf numFmtId="0" fontId="2" fillId="0" borderId="2" xfId="0" applyFont="1" applyBorder="1" applyAlignment="1">
      <alignment horizontal="center" vertical="center"/>
    </xf>
    <xf numFmtId="0" fontId="21" fillId="3" borderId="2" xfId="0" applyFont="1" applyFill="1" applyBorder="1" applyAlignment="1">
      <alignment horizontal="center" vertical="center" wrapText="1"/>
    </xf>
    <xf numFmtId="0" fontId="3" fillId="5" borderId="2" xfId="0" applyFont="1" applyFill="1" applyBorder="1" applyAlignment="1">
      <alignment horizontal="left" vertical="center"/>
    </xf>
    <xf numFmtId="4" fontId="9" fillId="5" borderId="2" xfId="1" applyNumberFormat="1" applyFont="1" applyFill="1" applyBorder="1" applyAlignment="1">
      <alignment horizontal="center" vertical="center" wrapText="1"/>
    </xf>
    <xf numFmtId="0" fontId="3" fillId="0" borderId="2" xfId="0" applyFont="1" applyBorder="1" applyAlignment="1">
      <alignment horizontal="left" vertical="center"/>
    </xf>
    <xf numFmtId="8" fontId="2" fillId="0" borderId="2" xfId="0" applyNumberFormat="1" applyFont="1" applyBorder="1" applyAlignment="1">
      <alignment horizontal="center"/>
    </xf>
    <xf numFmtId="0" fontId="9" fillId="5" borderId="2" xfId="0" applyFont="1" applyFill="1" applyBorder="1" applyAlignment="1">
      <alignment vertical="center" wrapText="1"/>
    </xf>
    <xf numFmtId="0" fontId="3" fillId="2" borderId="0" xfId="0" applyFont="1" applyFill="1"/>
    <xf numFmtId="0" fontId="7" fillId="2" borderId="2" xfId="1" applyFont="1" applyFill="1" applyBorder="1" applyAlignment="1">
      <alignment horizontal="left" vertical="center" wrapText="1"/>
    </xf>
    <xf numFmtId="9" fontId="2" fillId="0" borderId="2" xfId="0" applyNumberFormat="1" applyFont="1" applyBorder="1" applyAlignment="1">
      <alignment horizontal="center" vertical="center" wrapText="1"/>
    </xf>
    <xf numFmtId="0" fontId="7" fillId="0" borderId="2" xfId="1" applyFont="1" applyBorder="1" applyAlignment="1">
      <alignment horizontal="left" vertical="center" wrapText="1"/>
    </xf>
    <xf numFmtId="8" fontId="2" fillId="0" borderId="2" xfId="0" applyNumberFormat="1" applyFont="1" applyBorder="1" applyAlignment="1">
      <alignment horizontal="center" vertical="center" wrapText="1"/>
    </xf>
    <xf numFmtId="0" fontId="7" fillId="0" borderId="2" xfId="1" applyFont="1" applyBorder="1" applyAlignment="1">
      <alignment vertical="center"/>
    </xf>
    <xf numFmtId="0" fontId="3" fillId="5" borderId="2" xfId="0" applyFont="1" applyFill="1" applyBorder="1" applyAlignment="1">
      <alignment vertical="center" wrapText="1"/>
    </xf>
    <xf numFmtId="0" fontId="9" fillId="9" borderId="2" xfId="0" applyFont="1" applyFill="1" applyBorder="1" applyAlignment="1">
      <alignment vertical="center" wrapText="1"/>
    </xf>
    <xf numFmtId="9" fontId="2" fillId="9" borderId="2" xfId="0" applyNumberFormat="1" applyFont="1" applyFill="1" applyBorder="1" applyAlignment="1">
      <alignment horizontal="center" vertical="center" wrapText="1"/>
    </xf>
    <xf numFmtId="9" fontId="9" fillId="0" borderId="2" xfId="2" applyNumberFormat="1" applyFont="1" applyBorder="1" applyAlignment="1">
      <alignment horizontal="center" vertical="center" wrapText="1"/>
    </xf>
    <xf numFmtId="0" fontId="7" fillId="0" borderId="2" xfId="1" applyFont="1" applyBorder="1" applyAlignment="1">
      <alignment horizontal="left" vertical="center"/>
    </xf>
    <xf numFmtId="8" fontId="9" fillId="0" borderId="2" xfId="0" applyNumberFormat="1" applyFont="1" applyBorder="1" applyAlignment="1">
      <alignment horizontal="center" vertical="center"/>
    </xf>
    <xf numFmtId="0" fontId="3" fillId="7" borderId="2" xfId="0" applyFont="1" applyFill="1" applyBorder="1"/>
    <xf numFmtId="0" fontId="3" fillId="0" borderId="2" xfId="0" applyFont="1" applyBorder="1"/>
    <xf numFmtId="0" fontId="3" fillId="0" borderId="2" xfId="0" applyFont="1" applyBorder="1" applyAlignment="1">
      <alignment vertical="center"/>
    </xf>
    <xf numFmtId="9" fontId="2" fillId="0" borderId="2" xfId="0" applyNumberFormat="1" applyFont="1" applyBorder="1" applyAlignment="1">
      <alignment horizontal="center" vertical="center"/>
    </xf>
    <xf numFmtId="0" fontId="3" fillId="7" borderId="3" xfId="0" applyFont="1" applyFill="1" applyBorder="1"/>
    <xf numFmtId="0" fontId="3" fillId="0" borderId="3" xfId="0" applyFont="1" applyBorder="1"/>
    <xf numFmtId="0" fontId="3" fillId="0" borderId="13" xfId="0" applyFont="1" applyBorder="1" applyAlignment="1">
      <alignment vertical="center"/>
    </xf>
    <xf numFmtId="0" fontId="3" fillId="0" borderId="13" xfId="0" applyFont="1" applyBorder="1" applyAlignment="1">
      <alignment horizontal="center" vertical="center"/>
    </xf>
    <xf numFmtId="0" fontId="29" fillId="0" borderId="0" xfId="0" applyFont="1" applyAlignment="1">
      <alignment horizontal="left"/>
    </xf>
    <xf numFmtId="0" fontId="2" fillId="0" borderId="0" xfId="0" applyFont="1" applyAlignment="1">
      <alignment horizontal="left"/>
    </xf>
    <xf numFmtId="0" fontId="3" fillId="0" borderId="0" xfId="0" applyFont="1" applyAlignment="1">
      <alignment horizontal="left"/>
    </xf>
    <xf numFmtId="0" fontId="3" fillId="2" borderId="1" xfId="0" applyFont="1" applyFill="1" applyBorder="1"/>
    <xf numFmtId="164" fontId="2" fillId="3" borderId="4" xfId="0" applyNumberFormat="1" applyFont="1" applyFill="1" applyBorder="1" applyAlignment="1">
      <alignment horizontal="center" vertical="center" wrapText="1"/>
    </xf>
    <xf numFmtId="164" fontId="2" fillId="7" borderId="4" xfId="0" applyNumberFormat="1" applyFont="1" applyFill="1" applyBorder="1" applyAlignment="1">
      <alignment horizontal="center" vertical="center"/>
    </xf>
    <xf numFmtId="0" fontId="3" fillId="0" borderId="2" xfId="0" applyFont="1" applyBorder="1" applyAlignment="1">
      <alignment horizontal="left" vertical="center" wrapText="1"/>
    </xf>
    <xf numFmtId="164" fontId="2" fillId="0" borderId="2" xfId="0" applyNumberFormat="1" applyFont="1" applyBorder="1" applyAlignment="1">
      <alignment horizontal="center" vertical="center"/>
    </xf>
    <xf numFmtId="0" fontId="2" fillId="7" borderId="2" xfId="0" applyFont="1" applyFill="1" applyBorder="1" applyAlignment="1">
      <alignment horizontal="center" vertical="center" wrapText="1"/>
    </xf>
    <xf numFmtId="164" fontId="2" fillId="7" borderId="2" xfId="0" applyNumberFormat="1" applyFont="1" applyFill="1" applyBorder="1" applyAlignment="1">
      <alignment horizontal="center" vertical="center"/>
    </xf>
    <xf numFmtId="0" fontId="2" fillId="0" borderId="2" xfId="0" applyFont="1" applyBorder="1" applyAlignment="1">
      <alignment horizontal="right" vertical="center"/>
    </xf>
    <xf numFmtId="164" fontId="3" fillId="0" borderId="0" xfId="0" applyNumberFormat="1" applyFont="1"/>
    <xf numFmtId="0" fontId="3" fillId="0" borderId="5" xfId="0" applyFont="1" applyBorder="1" applyAlignment="1">
      <alignment horizontal="left" vertical="center" wrapText="1"/>
    </xf>
    <xf numFmtId="0" fontId="3" fillId="7" borderId="3" xfId="0" applyFont="1" applyFill="1" applyBorder="1" applyAlignment="1">
      <alignment horizontal="left" vertical="center"/>
    </xf>
    <xf numFmtId="0" fontId="2" fillId="7" borderId="5" xfId="0" applyFont="1" applyFill="1" applyBorder="1" applyAlignment="1">
      <alignment horizontal="center" vertical="center"/>
    </xf>
    <xf numFmtId="0" fontId="9" fillId="0" borderId="0" xfId="0" applyFont="1" applyAlignment="1">
      <alignment vertical="center"/>
    </xf>
    <xf numFmtId="0" fontId="7" fillId="3" borderId="6" xfId="0" applyFont="1" applyFill="1" applyBorder="1" applyAlignment="1">
      <alignment vertical="center"/>
    </xf>
    <xf numFmtId="0" fontId="7" fillId="3" borderId="7" xfId="0" applyFont="1" applyFill="1" applyBorder="1" applyAlignment="1">
      <alignment vertical="center"/>
    </xf>
    <xf numFmtId="0" fontId="7" fillId="3" borderId="4" xfId="0" applyFont="1" applyFill="1" applyBorder="1" applyAlignment="1">
      <alignment vertical="center"/>
    </xf>
    <xf numFmtId="0" fontId="3" fillId="2" borderId="22" xfId="0" applyFont="1" applyFill="1" applyBorder="1" applyAlignment="1">
      <alignment vertical="center" wrapText="1"/>
    </xf>
    <xf numFmtId="0" fontId="3" fillId="3" borderId="7" xfId="0" applyFont="1" applyFill="1" applyBorder="1" applyAlignment="1">
      <alignment horizontal="center" vertical="center" wrapText="1"/>
    </xf>
    <xf numFmtId="0" fontId="3" fillId="0" borderId="35" xfId="0" applyFont="1" applyBorder="1" applyAlignment="1">
      <alignment horizontal="center" vertical="center"/>
    </xf>
    <xf numFmtId="0" fontId="3" fillId="0" borderId="1" xfId="0" applyFont="1" applyBorder="1" applyAlignment="1">
      <alignment horizontal="center" vertical="center"/>
    </xf>
    <xf numFmtId="0" fontId="3" fillId="0" borderId="25" xfId="0" applyFont="1" applyBorder="1"/>
    <xf numFmtId="0" fontId="3" fillId="5" borderId="2" xfId="0" applyFont="1" applyFill="1" applyBorder="1"/>
    <xf numFmtId="0" fontId="2" fillId="0" borderId="5" xfId="0" applyFont="1" applyBorder="1" applyAlignment="1">
      <alignment horizontal="center" vertical="center" wrapText="1"/>
    </xf>
    <xf numFmtId="3" fontId="2" fillId="0" borderId="3" xfId="0" applyNumberFormat="1" applyFont="1" applyBorder="1" applyAlignment="1">
      <alignment horizontal="center" vertical="center" wrapText="1"/>
    </xf>
    <xf numFmtId="164" fontId="2" fillId="0" borderId="3" xfId="0" applyNumberFormat="1" applyFont="1" applyBorder="1" applyAlignment="1">
      <alignment horizontal="center" vertical="center" wrapText="1"/>
    </xf>
    <xf numFmtId="3" fontId="2" fillId="0" borderId="7" xfId="0" applyNumberFormat="1" applyFont="1" applyBorder="1" applyAlignment="1">
      <alignment vertical="center" wrapText="1"/>
    </xf>
    <xf numFmtId="164" fontId="2" fillId="0" borderId="21" xfId="0" applyNumberFormat="1" applyFont="1" applyBorder="1" applyAlignment="1">
      <alignment vertical="center" wrapText="1"/>
    </xf>
    <xf numFmtId="164" fontId="2" fillId="0" borderId="21" xfId="0" applyNumberFormat="1" applyFont="1" applyBorder="1" applyAlignment="1">
      <alignment horizontal="center" vertical="center" wrapText="1"/>
    </xf>
    <xf numFmtId="164" fontId="2" fillId="0" borderId="22" xfId="0" applyNumberFormat="1" applyFont="1" applyBorder="1" applyAlignment="1">
      <alignment vertical="center" wrapText="1"/>
    </xf>
    <xf numFmtId="0" fontId="2" fillId="0" borderId="6" xfId="0" applyFont="1" applyBorder="1" applyAlignment="1">
      <alignment vertical="center" wrapText="1"/>
    </xf>
    <xf numFmtId="0" fontId="2" fillId="0" borderId="4" xfId="0" applyFont="1" applyBorder="1" applyAlignment="1">
      <alignment vertical="center" wrapText="1"/>
    </xf>
    <xf numFmtId="0" fontId="9" fillId="3" borderId="7" xfId="0" applyFont="1" applyFill="1" applyBorder="1" applyAlignment="1">
      <alignment horizontal="center" vertical="center"/>
    </xf>
    <xf numFmtId="0" fontId="9" fillId="0" borderId="39" xfId="0" applyFont="1" applyBorder="1" applyAlignment="1">
      <alignment horizontal="center" vertical="center" wrapText="1"/>
    </xf>
    <xf numFmtId="0" fontId="12" fillId="0" borderId="2" xfId="0" applyFont="1" applyBorder="1" applyAlignment="1">
      <alignment vertical="center" wrapText="1"/>
    </xf>
    <xf numFmtId="0" fontId="9" fillId="0" borderId="6" xfId="0" applyFont="1" applyBorder="1" applyAlignment="1">
      <alignment horizontal="left" vertical="center" wrapText="1"/>
    </xf>
    <xf numFmtId="0" fontId="14" fillId="8" borderId="2" xfId="0" applyFont="1" applyFill="1" applyBorder="1" applyAlignment="1">
      <alignment horizontal="center" vertical="center" wrapText="1"/>
    </xf>
    <xf numFmtId="0" fontId="7" fillId="0" borderId="14" xfId="0" applyFont="1" applyBorder="1" applyAlignment="1">
      <alignment vertical="center" wrapText="1"/>
    </xf>
    <xf numFmtId="0" fontId="9" fillId="5" borderId="4" xfId="0" applyFont="1" applyFill="1" applyBorder="1" applyAlignment="1">
      <alignment horizontal="left" vertical="center" wrapText="1"/>
    </xf>
    <xf numFmtId="0" fontId="29" fillId="0" borderId="0" xfId="0" applyFont="1"/>
    <xf numFmtId="0" fontId="30" fillId="0" borderId="0" xfId="0" applyFont="1"/>
    <xf numFmtId="164" fontId="31" fillId="0" borderId="2" xfId="0" applyNumberFormat="1" applyFont="1" applyBorder="1" applyAlignment="1">
      <alignment horizontal="center" vertical="center"/>
    </xf>
    <xf numFmtId="3" fontId="2" fillId="0" borderId="6" xfId="0" applyNumberFormat="1" applyFont="1" applyBorder="1" applyAlignment="1">
      <alignment vertical="center" wrapText="1"/>
    </xf>
    <xf numFmtId="3" fontId="2" fillId="0" borderId="21" xfId="0" applyNumberFormat="1" applyFont="1" applyBorder="1" applyAlignment="1">
      <alignment vertical="center" wrapText="1"/>
    </xf>
    <xf numFmtId="0" fontId="3" fillId="2" borderId="0" xfId="0" applyFont="1" applyFill="1" applyAlignment="1">
      <alignment horizontal="center" vertical="center"/>
    </xf>
    <xf numFmtId="3" fontId="2" fillId="0" borderId="20" xfId="0" applyNumberFormat="1" applyFont="1" applyBorder="1" applyAlignment="1">
      <alignment horizontal="left" vertical="center" wrapText="1"/>
    </xf>
    <xf numFmtId="0" fontId="3" fillId="0" borderId="1" xfId="0" applyFont="1" applyBorder="1" applyAlignment="1">
      <alignment horizontal="left"/>
    </xf>
    <xf numFmtId="8" fontId="9" fillId="0" borderId="2" xfId="0" applyNumberFormat="1" applyFont="1" applyBorder="1" applyAlignment="1">
      <alignment horizontal="center" vertical="center" wrapText="1"/>
    </xf>
    <xf numFmtId="0" fontId="18" fillId="5" borderId="2" xfId="0" applyFont="1" applyFill="1" applyBorder="1" applyAlignment="1">
      <alignment horizontal="left" vertical="center"/>
    </xf>
    <xf numFmtId="0" fontId="14" fillId="0" borderId="14" xfId="0" applyFont="1" applyBorder="1" applyAlignment="1">
      <alignment horizontal="left" vertical="center" wrapText="1"/>
    </xf>
    <xf numFmtId="9" fontId="19" fillId="0" borderId="15" xfId="0" applyNumberFormat="1" applyFont="1" applyBorder="1" applyAlignment="1">
      <alignment horizontal="center" vertical="center" shrinkToFit="1"/>
    </xf>
    <xf numFmtId="9" fontId="14" fillId="0" borderId="25" xfId="0" applyNumberFormat="1" applyFont="1" applyBorder="1" applyAlignment="1">
      <alignment horizontal="center" vertical="center" wrapText="1"/>
    </xf>
    <xf numFmtId="9" fontId="13" fillId="0" borderId="25" xfId="0" applyNumberFormat="1" applyFont="1" applyBorder="1" applyAlignment="1">
      <alignment horizontal="center" vertical="center" wrapText="1"/>
    </xf>
    <xf numFmtId="0" fontId="14" fillId="0" borderId="40" xfId="0" applyFont="1" applyBorder="1" applyAlignment="1">
      <alignment horizontal="left" vertical="center" wrapText="1"/>
    </xf>
    <xf numFmtId="3" fontId="2" fillId="0" borderId="2" xfId="0" applyNumberFormat="1" applyFont="1" applyBorder="1" applyAlignment="1">
      <alignment horizontal="left" vertical="center" wrapText="1"/>
    </xf>
    <xf numFmtId="3" fontId="2" fillId="0" borderId="2" xfId="0" applyNumberFormat="1" applyFont="1" applyBorder="1" applyAlignment="1">
      <alignment horizontal="right" wrapText="1"/>
    </xf>
    <xf numFmtId="0" fontId="3" fillId="5" borderId="4" xfId="0" applyFont="1" applyFill="1" applyBorder="1" applyAlignment="1">
      <alignment horizontal="left" vertical="center" wrapText="1"/>
    </xf>
    <xf numFmtId="0" fontId="3" fillId="0" borderId="26" xfId="0" applyFont="1" applyBorder="1" applyAlignment="1">
      <alignment horizontal="center" vertical="top" wrapText="1"/>
    </xf>
    <xf numFmtId="0" fontId="3" fillId="0" borderId="9" xfId="0" applyFont="1" applyBorder="1" applyAlignment="1">
      <alignment horizontal="center" vertical="top" wrapText="1"/>
    </xf>
    <xf numFmtId="0" fontId="3" fillId="0" borderId="9" xfId="0" applyFont="1" applyBorder="1" applyAlignment="1">
      <alignment horizontal="center" wrapText="1"/>
    </xf>
    <xf numFmtId="0" fontId="3" fillId="0" borderId="14" xfId="0" applyFont="1" applyBorder="1" applyAlignment="1">
      <alignment horizontal="center" vertical="top" wrapText="1"/>
    </xf>
    <xf numFmtId="0" fontId="2" fillId="2" borderId="3" xfId="0" applyFont="1" applyFill="1" applyBorder="1" applyAlignment="1">
      <alignment horizontal="center" vertical="center"/>
    </xf>
    <xf numFmtId="0" fontId="2" fillId="0" borderId="0" xfId="0" applyFont="1" applyAlignment="1">
      <alignment horizontal="left"/>
    </xf>
    <xf numFmtId="170" fontId="2" fillId="0" borderId="0" xfId="0" applyNumberFormat="1" applyFont="1" applyAlignment="1">
      <alignment horizontal="center" vertical="center"/>
    </xf>
    <xf numFmtId="0" fontId="2" fillId="0" borderId="0" xfId="0" applyFont="1" applyAlignment="1">
      <alignment horizontal="center"/>
    </xf>
    <xf numFmtId="0" fontId="6" fillId="0" borderId="0" xfId="0" applyFont="1" applyAlignment="1">
      <alignment horizontal="left"/>
    </xf>
  </cellXfs>
  <cellStyles count="3">
    <cellStyle name="Currency 2" xfId="2" xr:uid="{D7204FB5-6351-43E3-9A55-A5CA9C0A93BA}"/>
    <cellStyle name="Normal" xfId="0" builtinId="0"/>
    <cellStyle name="Normal 2" xfId="1" xr:uid="{A3494A16-FE2C-40CA-993A-9CC65408E26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24849</xdr:colOff>
      <xdr:row>18</xdr:row>
      <xdr:rowOff>24847</xdr:rowOff>
    </xdr:from>
    <xdr:to>
      <xdr:col>6</xdr:col>
      <xdr:colOff>13253</xdr:colOff>
      <xdr:row>41</xdr:row>
      <xdr:rowOff>133350</xdr:rowOff>
    </xdr:to>
    <xdr:sp macro="" textlink="">
      <xdr:nvSpPr>
        <xdr:cNvPr id="2" name="TextBox 1">
          <a:extLst>
            <a:ext uri="{FF2B5EF4-FFF2-40B4-BE49-F238E27FC236}">
              <a16:creationId xmlns:a16="http://schemas.microsoft.com/office/drawing/2014/main" id="{CE5942DA-9423-41C5-A4AD-E1D3688B9801}"/>
            </a:ext>
          </a:extLst>
        </xdr:cNvPr>
        <xdr:cNvSpPr txBox="1"/>
      </xdr:nvSpPr>
      <xdr:spPr>
        <a:xfrm>
          <a:off x="24849" y="4463497"/>
          <a:ext cx="10465904" cy="449000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On the recommendation of Jaimee O'Laughlin, on behalf of Public Works, Philip Davolt moved to </a:t>
          </a:r>
          <a:r>
            <a:rPr kumimoji="0" lang="en-US" sz="1600" b="1"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accept the bid from Ergon Asphalt &amp; Emulsions at the rates listed above for a period of one (1) year with four (4) one (1) year options to renew. </a:t>
          </a:r>
          <a:r>
            <a:rPr kumimoji="0" lang="en-US" sz="16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Corey Stokes seconded the motion. The motion passed unanimously.</a:t>
          </a:r>
          <a:endParaRPr kumimoji="0" lang="en-US" sz="1600" b="1"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300" b="1"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endParaRPr>
        </a:p>
        <a:p>
          <a:pPr marL="0" marR="0">
            <a:buNone/>
          </a:pPr>
          <a:r>
            <a:rPr lang="en-US" sz="1300">
              <a:effectLst/>
              <a:latin typeface="Times New Roman" panose="02020603050405020304" pitchFamily="18" charset="0"/>
              <a:ea typeface="Times New Roman" panose="02020603050405020304" pitchFamily="18" charset="0"/>
              <a:cs typeface="Times New Roman" panose="02020603050405020304" pitchFamily="18" charset="0"/>
            </a:rPr>
            <a:t>CMS-1PC (Scrub Seal Oil) is a cationic, water-based asphalt emulsion product containing a polymer modifier and used primarily as a rejuvenating scrub seal. This product is utilized in the process of constructing a scrub seal surface on existing paved Sedgwick County roads. This oil is placed by Sedgwick County forces over the entire width of the roadway with the goal of covering the entire surface area and filling any cracks. Sedgwick</a:t>
          </a:r>
          <a:r>
            <a:rPr lang="en-US" sz="1300" baseline="0">
              <a:effectLst/>
              <a:latin typeface="Times New Roman" panose="02020603050405020304" pitchFamily="18" charset="0"/>
              <a:ea typeface="Times New Roman" panose="02020603050405020304" pitchFamily="18" charset="0"/>
              <a:cs typeface="Times New Roman" panose="02020603050405020304" pitchFamily="18" charset="0"/>
            </a:rPr>
            <a:t> </a:t>
          </a:r>
          <a:r>
            <a:rPr lang="en-US" sz="1300">
              <a:effectLst/>
              <a:latin typeface="Times New Roman" panose="02020603050405020304" pitchFamily="18" charset="0"/>
              <a:ea typeface="Times New Roman" panose="02020603050405020304" pitchFamily="18" charset="0"/>
              <a:cs typeface="Times New Roman" panose="02020603050405020304" pitchFamily="18" charset="0"/>
            </a:rPr>
            <a:t>County crews then place aggregate over roadway and seat the aggregate into the oil using rolling equipment. Finally, the road is swept multiple times to pick up any aggregate that remains loose and a striping crew marks center and edge lines on the road to complete the resurfacing project.</a:t>
          </a:r>
        </a:p>
        <a:p>
          <a:pPr marL="0" marR="0">
            <a:buNone/>
          </a:pPr>
          <a:endParaRPr lang="en-US" sz="1300">
            <a:effectLst/>
            <a:latin typeface="Times New Roman" panose="02020603050405020304" pitchFamily="18" charset="0"/>
            <a:ea typeface="Times New Roman" panose="02020603050405020304" pitchFamily="18" charset="0"/>
            <a:cs typeface="Times New Roman" panose="02020603050405020304" pitchFamily="18" charset="0"/>
          </a:endParaRPr>
        </a:p>
        <a:p>
          <a:pPr marL="0" marR="0">
            <a:buNone/>
          </a:pPr>
          <a:r>
            <a:rPr lang="en-US" sz="1300" b="1">
              <a:effectLst/>
              <a:latin typeface="Times New Roman" panose="02020603050405020304" pitchFamily="18" charset="0"/>
              <a:ea typeface="Times New Roman" panose="02020603050405020304" pitchFamily="18" charset="0"/>
              <a:cs typeface="Times New Roman" panose="02020603050405020304" pitchFamily="18" charset="0"/>
            </a:rPr>
            <a:t>Questions and Answers</a:t>
          </a:r>
        </a:p>
        <a:p>
          <a:pPr marL="0" marR="0">
            <a:buNone/>
          </a:pPr>
          <a:endParaRPr lang="en-US" sz="1300">
            <a:effectLst/>
            <a:latin typeface="Times New Roman" panose="02020603050405020304" pitchFamily="18" charset="0"/>
            <a:ea typeface="Times New Roman" panose="02020603050405020304" pitchFamily="18" charset="0"/>
            <a:cs typeface="Times New Roman" panose="02020603050405020304" pitchFamily="18" charset="0"/>
          </a:endParaRPr>
        </a:p>
        <a:p>
          <a:pPr marL="0" marR="0">
            <a:lnSpc>
              <a:spcPct val="115000"/>
            </a:lnSpc>
            <a:spcAft>
              <a:spcPts val="800"/>
            </a:spcAft>
            <a:buNone/>
          </a:pPr>
          <a:r>
            <a:rPr lang="en-US" sz="1300">
              <a:effectLst/>
              <a:latin typeface="Times New Roman" panose="02020603050405020304" pitchFamily="18" charset="0"/>
              <a:ea typeface="Times New Roman" panose="02020603050405020304" pitchFamily="18" charset="0"/>
              <a:cs typeface="Times New Roman" panose="02020603050405020304" pitchFamily="18" charset="0"/>
            </a:rPr>
            <a:t>Philip Davolt: </a:t>
          </a:r>
          <a:r>
            <a:rPr lang="en-US" sz="1300" kern="100">
              <a:effectLst/>
              <a:latin typeface="Times New Roman" panose="02020603050405020304" pitchFamily="18" charset="0"/>
              <a:ea typeface="Aptos" panose="020B0004020202020204" pitchFamily="34" charset="0"/>
              <a:cs typeface="Times New Roman" panose="02020603050405020304" pitchFamily="18" charset="0"/>
            </a:rPr>
            <a:t>I'm assuming we're just continuing this. We've had this before, so I was wondering if this $4.02 is an increase or not. </a:t>
          </a:r>
        </a:p>
        <a:p>
          <a:pPr marL="0" marR="0">
            <a:buNone/>
          </a:pPr>
          <a:r>
            <a:rPr lang="en-US" sz="1300">
              <a:effectLst/>
              <a:latin typeface="Times New Roman" panose="02020603050405020304" pitchFamily="18" charset="0"/>
              <a:ea typeface="Times New Roman" panose="02020603050405020304" pitchFamily="18" charset="0"/>
              <a:cs typeface="Times New Roman" panose="02020603050405020304" pitchFamily="18" charset="0"/>
            </a:rPr>
            <a:t>Lynn Packer: W</a:t>
          </a:r>
          <a:r>
            <a:rPr lang="en-US" sz="1300" kern="100">
              <a:effectLst/>
              <a:latin typeface="Times New Roman" panose="02020603050405020304" pitchFamily="18" charset="0"/>
              <a:ea typeface="Aptos" panose="020B0004020202020204" pitchFamily="34" charset="0"/>
              <a:cs typeface="Times New Roman" panose="02020603050405020304" pitchFamily="18" charset="0"/>
            </a:rPr>
            <a:t>e usually get this every two (2) to three (3) years and we had a total spend of about $125,000.00 last time</a:t>
          </a:r>
          <a:r>
            <a:rPr lang="en-US" sz="1300" kern="100" baseline="0">
              <a:effectLst/>
              <a:latin typeface="Times New Roman" panose="02020603050405020304" pitchFamily="18" charset="0"/>
              <a:ea typeface="Aptos" panose="020B0004020202020204" pitchFamily="34" charset="0"/>
              <a:cs typeface="Times New Roman" panose="02020603050405020304" pitchFamily="18" charset="0"/>
            </a:rPr>
            <a:t> </a:t>
          </a:r>
          <a:r>
            <a:rPr lang="en-US" sz="1300" kern="100">
              <a:effectLst/>
              <a:latin typeface="Times New Roman" panose="02020603050405020304" pitchFamily="18" charset="0"/>
              <a:ea typeface="Aptos" panose="020B0004020202020204" pitchFamily="34" charset="0"/>
              <a:cs typeface="Times New Roman" panose="02020603050405020304" pitchFamily="18" charset="0"/>
            </a:rPr>
            <a:t>for a little bit less than what is ordered here. This is approximately a $0.50 to $0.60 increase from last time. Most of the oil and the construction industry has gone up considerably.</a:t>
          </a:r>
        </a:p>
        <a:p>
          <a:pPr marL="0" marR="0">
            <a:buNone/>
          </a:pPr>
          <a:endParaRPr lang="en-US" sz="1300">
            <a:effectLst/>
            <a:latin typeface="Times New Roman" panose="02020603050405020304" pitchFamily="18" charset="0"/>
            <a:ea typeface="Times New Roman" panose="02020603050405020304" pitchFamily="18"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a:effectLst/>
              <a:latin typeface="Times New Roman" panose="02020603050405020304" pitchFamily="18" charset="0"/>
              <a:ea typeface="Times New Roman" panose="02020603050405020304" pitchFamily="18" charset="0"/>
              <a:cs typeface="Times New Roman" panose="02020603050405020304" pitchFamily="18" charset="0"/>
            </a:rPr>
            <a:t>Tania Cole: </a:t>
          </a:r>
          <a:r>
            <a:rPr lang="en-US" sz="1300">
              <a:solidFill>
                <a:schemeClr val="dk1"/>
              </a:solidFill>
              <a:effectLst/>
              <a:latin typeface="Times New Roman" panose="02020603050405020304" pitchFamily="18" charset="0"/>
              <a:ea typeface="+mn-ea"/>
              <a:cs typeface="Times New Roman" panose="02020603050405020304" pitchFamily="18" charset="0"/>
            </a:rPr>
            <a:t>Lynn, help me understand what demurrage is. It says terms for demurrage. </a:t>
          </a:r>
        </a:p>
        <a:p>
          <a:pPr marL="0" marR="0">
            <a:buNone/>
          </a:pPr>
          <a:endParaRPr lang="en-US" sz="1300">
            <a:effectLst/>
            <a:latin typeface="Times New Roman" panose="02020603050405020304" pitchFamily="18" charset="0"/>
            <a:ea typeface="Times New Roman" panose="02020603050405020304" pitchFamily="18"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a:effectLst/>
              <a:latin typeface="Times New Roman" panose="02020603050405020304" pitchFamily="18" charset="0"/>
              <a:ea typeface="Times New Roman" panose="02020603050405020304" pitchFamily="18" charset="0"/>
              <a:cs typeface="Times New Roman" panose="02020603050405020304" pitchFamily="18" charset="0"/>
            </a:rPr>
            <a:t>Lynn Packer: S</a:t>
          </a:r>
          <a:r>
            <a:rPr lang="en-US" sz="1300">
              <a:solidFill>
                <a:schemeClr val="dk1"/>
              </a:solidFill>
              <a:effectLst/>
              <a:latin typeface="Times New Roman" panose="02020603050405020304" pitchFamily="18" charset="0"/>
              <a:ea typeface="+mn-ea"/>
              <a:cs typeface="Times New Roman" panose="02020603050405020304" pitchFamily="18" charset="0"/>
            </a:rPr>
            <a:t>o if we have to have them wait for us for longer than the two (2) hour period then they will charge us. </a:t>
          </a:r>
        </a:p>
        <a:p>
          <a:pPr marL="0" marR="0">
            <a:buNone/>
          </a:pPr>
          <a:endParaRPr lang="en-US" sz="1300">
            <a:effectLst/>
            <a:latin typeface="Times New Roman" panose="02020603050405020304" pitchFamily="18" charset="0"/>
            <a:ea typeface="Times New Roman" panose="02020603050405020304" pitchFamily="18" charset="0"/>
            <a:cs typeface="Times New Roman" panose="02020603050405020304" pitchFamily="18" charset="0"/>
          </a:endParaRPr>
        </a:p>
        <a:p>
          <a:pPr marL="0" marR="0">
            <a:buNone/>
          </a:pPr>
          <a:endParaRPr lang="en-US" sz="1300">
            <a:effectLst/>
            <a:latin typeface="Times New Roman" panose="02020603050405020304" pitchFamily="18" charset="0"/>
            <a:ea typeface="Times New Roman" panose="02020603050405020304" pitchFamily="18" charset="0"/>
            <a:cs typeface="Times New Roman" panose="02020603050405020304" pitchFamily="18" charset="0"/>
          </a:endParaRPr>
        </a:p>
        <a:p>
          <a:pPr marL="0" marR="0">
            <a:buNone/>
          </a:pPr>
          <a:endParaRPr lang="en-US" sz="1300">
            <a:effectLst/>
            <a:latin typeface="Times New Roman" panose="02020603050405020304" pitchFamily="18" charset="0"/>
            <a:ea typeface="Times New Roman" panose="02020603050405020304" pitchFamily="18" charset="0"/>
            <a:cs typeface="Times New Roman" panose="02020603050405020304" pitchFamily="18" charset="0"/>
          </a:endParaRPr>
        </a:p>
        <a:p>
          <a:pPr marL="0" marR="0">
            <a:buNone/>
          </a:pPr>
          <a:endParaRPr lang="en-US" sz="1300">
            <a:effectLst/>
            <a:latin typeface="Times New Roman" panose="02020603050405020304" pitchFamily="18" charset="0"/>
            <a:ea typeface="Times New Roman" panose="02020603050405020304" pitchFamily="18" charset="0"/>
            <a:cs typeface="Times New Roman" panose="02020603050405020304" pitchFamily="18" charset="0"/>
          </a:endParaRPr>
        </a:p>
        <a:p>
          <a:pPr marL="0" marR="0">
            <a:buNone/>
          </a:pPr>
          <a:r>
            <a:rPr lang="en-US" sz="1300">
              <a:effectLst/>
              <a:latin typeface="Times New Roman" panose="02020603050405020304" pitchFamily="18" charset="0"/>
              <a:ea typeface="Times New Roman" panose="02020603050405020304" pitchFamily="18" charset="0"/>
              <a:cs typeface="Times New Roman" panose="02020603050405020304" pitchFamily="18" charset="0"/>
            </a:rPr>
            <a:t> </a:t>
          </a:r>
        </a:p>
        <a:p>
          <a:pPr marL="0" marR="0">
            <a:buNone/>
          </a:pPr>
          <a:r>
            <a:rPr lang="en-US" sz="1100">
              <a:effectLst/>
              <a:latin typeface="Times New Roman" panose="02020603050405020304" pitchFamily="18" charset="0"/>
              <a:ea typeface="Times New Roman" panose="02020603050405020304" pitchFamily="18" charset="0"/>
              <a:cs typeface="Times New Roman" panose="02020603050405020304" pitchFamily="18" charset="0"/>
            </a:rPr>
            <a:t> </a:t>
          </a:r>
          <a:endParaRPr lang="en-US" sz="1100">
            <a:effectLst/>
            <a:latin typeface="Calibri" panose="020F0502020204030204" pitchFamily="34" charset="0"/>
            <a:ea typeface="Times New Roman" panose="02020603050405020304" pitchFamily="18" charset="0"/>
            <a:cs typeface="Times New Roman" panose="02020603050405020304" pitchFamily="18" charset="0"/>
          </a:endParaRPr>
        </a:p>
        <a:p>
          <a:endParaRPr lang="en-US" sz="11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47625</xdr:colOff>
      <xdr:row>38</xdr:row>
      <xdr:rowOff>38099</xdr:rowOff>
    </xdr:from>
    <xdr:to>
      <xdr:col>3</xdr:col>
      <xdr:colOff>0</xdr:colOff>
      <xdr:row>82</xdr:row>
      <xdr:rowOff>114300</xdr:rowOff>
    </xdr:to>
    <xdr:sp macro="" textlink="">
      <xdr:nvSpPr>
        <xdr:cNvPr id="2" name="TextBox 1">
          <a:extLst>
            <a:ext uri="{FF2B5EF4-FFF2-40B4-BE49-F238E27FC236}">
              <a16:creationId xmlns:a16="http://schemas.microsoft.com/office/drawing/2014/main" id="{80FCC544-81A9-4CF1-805C-3EEBE1958C6A}"/>
            </a:ext>
          </a:extLst>
        </xdr:cNvPr>
        <xdr:cNvSpPr txBox="1"/>
      </xdr:nvSpPr>
      <xdr:spPr>
        <a:xfrm>
          <a:off x="47625" y="7753349"/>
          <a:ext cx="9401175" cy="845820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On the recommendation of Tammy Culley, on behalf of Human Resources, Brandi Baily moved to </a:t>
          </a:r>
          <a:r>
            <a:rPr kumimoji="0" lang="en-US" sz="1600" b="1"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accept the proposal from Metropolitan Life Insurance Company / MetLife Pet Insurance Solutions LLC dba MetLife at the rates listed above starting January 1, 2027 for a period of three (3) years with two (2) one (1) year options to renew. </a:t>
          </a:r>
          <a:r>
            <a:rPr kumimoji="0" lang="en-US" sz="16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Philip Davolt seconded </a:t>
          </a:r>
          <a:r>
            <a:rPr kumimoji="0" lang="en-US" sz="16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the motion. The motion passed unanimously.</a:t>
          </a:r>
          <a:endParaRPr kumimoji="0" lang="en-US" sz="1600" b="1"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A committee comprised of Sheena Schmutz, Cheryl Orme, Ayanna Frierson, and Sarah Meek – Human Resources; Lori McConnaughy -  COMCARE; Nicole Gibbs – Communications; Kevin Nelson – Fire District 1; and Tammy Culley - Purchasing evaluated the proposal responses based on the criteria set forth in the RFP. The committee unanimously agreed to accept the proposal from Metropolitan Life Insurance Company / MetLife Pet Insurance Solutions LLC dba MetLife.</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Sedgwick County offers ancillary or supplemental insurance benefits to employees who are responsible for the full cost of coverage. Coverage includes short term disability, critical illness, cancer, accident, and hospital indemnity.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endParaRPr>
        </a:p>
        <a:p>
          <a:pPr marL="0" marR="0">
            <a:lnSpc>
              <a:spcPct val="115000"/>
            </a:lnSpc>
            <a:spcAft>
              <a:spcPts val="800"/>
            </a:spcAft>
            <a:buNone/>
          </a:pPr>
          <a:r>
            <a:rPr lang="en-US" sz="1300" kern="100">
              <a:effectLst/>
              <a:latin typeface="Times New Roman" panose="02020603050405020304" pitchFamily="18" charset="0"/>
              <a:ea typeface="Aptos" panose="020B0004020202020204" pitchFamily="34" charset="0"/>
              <a:cs typeface="Times New Roman" panose="02020603050405020304" pitchFamily="18" charset="0"/>
            </a:rPr>
            <a:t>Notes:</a:t>
          </a:r>
          <a:endParaRPr lang="en-US" sz="1300" kern="100">
            <a:effectLst/>
            <a:latin typeface="Aptos" panose="020B0004020202020204" pitchFamily="34" charset="0"/>
            <a:ea typeface="Aptos" panose="020B0004020202020204" pitchFamily="34" charset="0"/>
            <a:cs typeface="Times New Roman" panose="02020603050405020304" pitchFamily="18" charset="0"/>
          </a:endParaRPr>
        </a:p>
        <a:p>
          <a:pPr marL="0" marR="0">
            <a:lnSpc>
              <a:spcPct val="115000"/>
            </a:lnSpc>
            <a:spcAft>
              <a:spcPts val="800"/>
            </a:spcAft>
            <a:buNone/>
          </a:pPr>
          <a:r>
            <a:rPr lang="en-US" sz="1300" kern="100">
              <a:effectLst/>
              <a:latin typeface="Times New Roman" panose="02020603050405020304" pitchFamily="18" charset="0"/>
              <a:ea typeface="Aptos" panose="020B0004020202020204" pitchFamily="34" charset="0"/>
              <a:cs typeface="Times New Roman" panose="02020603050405020304" pitchFamily="18" charset="0"/>
            </a:rPr>
            <a:t>This is a proposal and not a bid. Proposals are based on criteria set forth in the RFP. There are five (5) components to this RFP:</a:t>
          </a:r>
        </a:p>
        <a:p>
          <a:pPr marL="0" marR="0">
            <a:lnSpc>
              <a:spcPct val="115000"/>
            </a:lnSpc>
            <a:spcAft>
              <a:spcPts val="800"/>
            </a:spcAft>
            <a:buNone/>
          </a:pPr>
          <a:endParaRPr lang="en-US" sz="1300" kern="100">
            <a:effectLst/>
            <a:latin typeface="Times New Roman" panose="02020603050405020304" pitchFamily="18" charset="0"/>
            <a:ea typeface="Aptos" panose="020B0004020202020204" pitchFamily="34" charset="0"/>
            <a:cs typeface="Times New Roman" panose="02020603050405020304" pitchFamily="18" charset="0"/>
          </a:endParaRPr>
        </a:p>
        <a:p>
          <a:pPr marL="0" marR="0">
            <a:lnSpc>
              <a:spcPct val="115000"/>
            </a:lnSpc>
            <a:spcAft>
              <a:spcPts val="800"/>
            </a:spcAft>
            <a:buNone/>
          </a:pPr>
          <a:endParaRPr lang="en-US" sz="1300" kern="100">
            <a:effectLst/>
            <a:latin typeface="Times New Roman" panose="02020603050405020304" pitchFamily="18" charset="0"/>
            <a:ea typeface="Aptos" panose="020B0004020202020204" pitchFamily="34" charset="0"/>
            <a:cs typeface="Times New Roman" panose="02020603050405020304" pitchFamily="18" charset="0"/>
          </a:endParaRPr>
        </a:p>
        <a:p>
          <a:pPr marL="0" marR="0">
            <a:lnSpc>
              <a:spcPct val="115000"/>
            </a:lnSpc>
            <a:spcAft>
              <a:spcPts val="800"/>
            </a:spcAft>
            <a:buNone/>
          </a:pPr>
          <a:endParaRPr lang="en-US" sz="1300" kern="100">
            <a:effectLst/>
            <a:latin typeface="Times New Roman" panose="02020603050405020304" pitchFamily="18" charset="0"/>
            <a:ea typeface="Aptos" panose="020B0004020202020204" pitchFamily="34" charset="0"/>
            <a:cs typeface="Times New Roman" panose="02020603050405020304" pitchFamily="18" charset="0"/>
          </a:endParaRPr>
        </a:p>
        <a:p>
          <a:pPr marL="0" marR="0">
            <a:lnSpc>
              <a:spcPct val="115000"/>
            </a:lnSpc>
            <a:spcAft>
              <a:spcPts val="800"/>
            </a:spcAft>
            <a:buNone/>
          </a:pPr>
          <a:endParaRPr lang="en-US" sz="1300" kern="100">
            <a:effectLst/>
            <a:latin typeface="Times New Roman" panose="02020603050405020304" pitchFamily="18" charset="0"/>
            <a:ea typeface="Aptos" panose="020B0004020202020204" pitchFamily="34" charset="0"/>
            <a:cs typeface="Times New Roman" panose="02020603050405020304" pitchFamily="18" charset="0"/>
          </a:endParaRPr>
        </a:p>
        <a:p>
          <a:pPr marL="0" marR="0">
            <a:lnSpc>
              <a:spcPct val="115000"/>
            </a:lnSpc>
            <a:spcAft>
              <a:spcPts val="800"/>
            </a:spcAft>
            <a:buNone/>
          </a:pPr>
          <a:endParaRPr lang="en-US" sz="1300" kern="100">
            <a:effectLst/>
            <a:latin typeface="Times New Roman" panose="02020603050405020304" pitchFamily="18" charset="0"/>
            <a:ea typeface="Aptos" panose="020B0004020202020204" pitchFamily="34" charset="0"/>
            <a:cs typeface="Times New Roman" panose="02020603050405020304" pitchFamily="18" charset="0"/>
          </a:endParaRPr>
        </a:p>
        <a:p>
          <a:pPr marL="0" marR="0">
            <a:lnSpc>
              <a:spcPct val="115000"/>
            </a:lnSpc>
            <a:spcAft>
              <a:spcPts val="800"/>
            </a:spcAft>
            <a:buNone/>
          </a:pPr>
          <a:r>
            <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Metropolitan Life Insurance Company / MetLife Pet Insurance Solutions LLC dba MetLife is the current carrier. </a:t>
          </a:r>
        </a:p>
        <a:p>
          <a:pPr marL="0" marR="0">
            <a:lnSpc>
              <a:spcPct val="115000"/>
            </a:lnSpc>
            <a:spcAft>
              <a:spcPts val="800"/>
            </a:spcAft>
            <a:buNone/>
          </a:pPr>
          <a:r>
            <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No price increase from previous contract.</a:t>
          </a:r>
        </a:p>
        <a:p>
          <a:pPr marL="0" marR="0">
            <a:lnSpc>
              <a:spcPct val="115000"/>
            </a:lnSpc>
            <a:spcAft>
              <a:spcPts val="800"/>
            </a:spcAft>
            <a:buNone/>
          </a:pPr>
          <a:r>
            <a:rPr kumimoji="0" lang="en-US" sz="1300" b="1"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Questions and Answers</a:t>
          </a:r>
        </a:p>
        <a:p>
          <a:pPr marL="0" marR="0" lvl="0" indent="0" defTabSz="914400" eaLnBrk="1" fontAlgn="auto" latinLnBrk="0" hangingPunct="1">
            <a:lnSpc>
              <a:spcPct val="100000"/>
            </a:lnSpc>
            <a:spcBef>
              <a:spcPts val="0"/>
            </a:spcBef>
            <a:spcAft>
              <a:spcPts val="0"/>
            </a:spcAft>
            <a:buClrTx/>
            <a:buSzTx/>
            <a:buFontTx/>
            <a:buNone/>
            <a:tabLst/>
            <a:defRPr/>
          </a:pPr>
          <a:r>
            <a:rPr lang="en-US" sz="1300" b="0" i="0" u="none" strike="noStrike">
              <a:solidFill>
                <a:srgbClr val="000000"/>
              </a:solidFill>
              <a:effectLst/>
              <a:latin typeface="Times New Roman" panose="02020603050405020304" pitchFamily="18" charset="0"/>
              <a:cs typeface="Times New Roman" panose="02020603050405020304" pitchFamily="18" charset="0"/>
            </a:rPr>
            <a:t>Brandi</a:t>
          </a:r>
          <a:r>
            <a:rPr lang="en-US" sz="1300">
              <a:effectLst/>
              <a:latin typeface="Times New Roman" panose="02020603050405020304" pitchFamily="18" charset="0"/>
              <a:cs typeface="Times New Roman" panose="02020603050405020304" pitchFamily="18" charset="0"/>
            </a:rPr>
            <a:t> Baily: </a:t>
          </a:r>
          <a:r>
            <a:rPr lang="en-US" sz="1300">
              <a:solidFill>
                <a:schemeClr val="dk1"/>
              </a:solidFill>
              <a:effectLst/>
              <a:latin typeface="Times New Roman" panose="02020603050405020304" pitchFamily="18" charset="0"/>
              <a:ea typeface="+mn-ea"/>
              <a:cs typeface="Times New Roman" panose="02020603050405020304" pitchFamily="18" charset="0"/>
            </a:rPr>
            <a:t>I do have one. Can you explain the covered volume adjustment. What's</a:t>
          </a:r>
          <a:r>
            <a:rPr lang="en-US" sz="1300" baseline="0">
              <a:solidFill>
                <a:schemeClr val="dk1"/>
              </a:solidFill>
              <a:effectLst/>
              <a:latin typeface="Times New Roman" panose="02020603050405020304" pitchFamily="18" charset="0"/>
              <a:ea typeface="+mn-ea"/>
              <a:cs typeface="Times New Roman" panose="02020603050405020304" pitchFamily="18" charset="0"/>
            </a:rPr>
            <a:t> </a:t>
          </a:r>
          <a:r>
            <a:rPr lang="en-US" sz="1300">
              <a:solidFill>
                <a:schemeClr val="dk1"/>
              </a:solidFill>
              <a:effectLst/>
              <a:latin typeface="Times New Roman" panose="02020603050405020304" pitchFamily="18" charset="0"/>
              <a:ea typeface="+mn-ea"/>
              <a:cs typeface="Times New Roman" panose="02020603050405020304" pitchFamily="18" charset="0"/>
            </a:rPr>
            <a:t>that telling us on the short term disability because you have the 20-24 for $250,316.00? </a:t>
          </a:r>
        </a:p>
        <a:p>
          <a:pPr>
            <a:buNone/>
          </a:pPr>
          <a:endParaRPr lang="en-US" sz="1300">
            <a:effectLst/>
            <a:latin typeface="Times New Roman" panose="02020603050405020304" pitchFamily="18" charset="0"/>
            <a:cs typeface="Times New Roman" panose="02020603050405020304" pitchFamily="18" charset="0"/>
          </a:endParaRPr>
        </a:p>
        <a:p>
          <a:pPr>
            <a:buNone/>
          </a:pPr>
          <a:r>
            <a:rPr lang="en-US" sz="1300" b="0" i="0" u="none" strike="noStrike">
              <a:solidFill>
                <a:srgbClr val="000000"/>
              </a:solidFill>
              <a:effectLst/>
              <a:latin typeface="Times New Roman" panose="02020603050405020304" pitchFamily="18" charset="0"/>
              <a:cs typeface="Times New Roman" panose="02020603050405020304" pitchFamily="18" charset="0"/>
            </a:rPr>
            <a:t>Joe</a:t>
          </a:r>
          <a:r>
            <a:rPr lang="en-US" sz="1300">
              <a:effectLst/>
              <a:latin typeface="Times New Roman" panose="02020603050405020304" pitchFamily="18" charset="0"/>
              <a:cs typeface="Times New Roman" panose="02020603050405020304" pitchFamily="18" charset="0"/>
            </a:rPr>
            <a:t> Thomas: </a:t>
          </a:r>
          <a:r>
            <a:rPr lang="en-US" sz="1300">
              <a:solidFill>
                <a:schemeClr val="dk1"/>
              </a:solidFill>
              <a:effectLst/>
              <a:latin typeface="Times New Roman" panose="02020603050405020304" pitchFamily="18" charset="0"/>
              <a:ea typeface="+mn-ea"/>
              <a:cs typeface="Times New Roman" panose="02020603050405020304" pitchFamily="18" charset="0"/>
            </a:rPr>
            <a:t>I think we had sent a note to Vanessa at</a:t>
          </a:r>
          <a:r>
            <a:rPr lang="en-US" sz="1300" baseline="0">
              <a:solidFill>
                <a:schemeClr val="dk1"/>
              </a:solidFill>
              <a:effectLst/>
              <a:latin typeface="Times New Roman" panose="02020603050405020304" pitchFamily="18" charset="0"/>
              <a:ea typeface="+mn-ea"/>
              <a:cs typeface="Times New Roman" panose="02020603050405020304" pitchFamily="18" charset="0"/>
            </a:rPr>
            <a:t> IMA</a:t>
          </a:r>
          <a:r>
            <a:rPr lang="en-US" sz="1300">
              <a:solidFill>
                <a:schemeClr val="dk1"/>
              </a:solidFill>
              <a:effectLst/>
              <a:latin typeface="Times New Roman" panose="02020603050405020304" pitchFamily="18" charset="0"/>
              <a:ea typeface="+mn-ea"/>
              <a:cs typeface="Times New Roman" panose="02020603050405020304" pitchFamily="18" charset="0"/>
            </a:rPr>
            <a:t>. I think it has something to do with the census of the age group of workers and the current coverage based on the number of people that fall in that category. </a:t>
          </a:r>
          <a:endParaRPr lang="en-US" sz="1300">
            <a:effectLst/>
            <a:latin typeface="Times New Roman" panose="02020603050405020304" pitchFamily="18" charset="0"/>
            <a:cs typeface="Times New Roman" panose="02020603050405020304" pitchFamily="18" charset="0"/>
          </a:endParaRPr>
        </a:p>
        <a:p>
          <a:pPr>
            <a:buNone/>
          </a:pPr>
          <a:endParaRPr lang="en-US" sz="1300">
            <a:effectLst/>
            <a:latin typeface="Times New Roman" panose="02020603050405020304" pitchFamily="18"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b="0" i="0" u="none" strike="noStrike">
              <a:solidFill>
                <a:srgbClr val="000000"/>
              </a:solidFill>
              <a:effectLst/>
              <a:latin typeface="Times New Roman" panose="02020603050405020304" pitchFamily="18" charset="0"/>
              <a:cs typeface="Times New Roman" panose="02020603050405020304" pitchFamily="18" charset="0"/>
            </a:rPr>
            <a:t>Sheena</a:t>
          </a:r>
          <a:r>
            <a:rPr lang="en-US" sz="1300">
              <a:effectLst/>
              <a:latin typeface="Times New Roman" panose="02020603050405020304" pitchFamily="18" charset="0"/>
              <a:cs typeface="Times New Roman" panose="02020603050405020304" pitchFamily="18" charset="0"/>
            </a:rPr>
            <a:t> Schmutz: </a:t>
          </a:r>
          <a:r>
            <a:rPr lang="en-US" sz="1300">
              <a:solidFill>
                <a:schemeClr val="dk1"/>
              </a:solidFill>
              <a:effectLst/>
              <a:latin typeface="Times New Roman" panose="02020603050405020304" pitchFamily="18" charset="0"/>
              <a:ea typeface="+mn-ea"/>
              <a:cs typeface="Times New Roman" panose="02020603050405020304" pitchFamily="18" charset="0"/>
            </a:rPr>
            <a:t>Yes, the headcount volume and cost per $10.00 of the weekly benefit that they elect is what that would be. </a:t>
          </a:r>
        </a:p>
        <a:p>
          <a:pPr>
            <a:buNone/>
          </a:pPr>
          <a:endParaRPr lang="en-US" sz="1300">
            <a:effectLst/>
            <a:latin typeface="Times New Roman" panose="02020603050405020304" pitchFamily="18" charset="0"/>
            <a:cs typeface="Times New Roman" panose="02020603050405020304" pitchFamily="18" charset="0"/>
          </a:endParaRPr>
        </a:p>
        <a:p>
          <a:r>
            <a:rPr lang="en-US" sz="1300" b="0" i="0" u="none" strike="noStrike">
              <a:solidFill>
                <a:srgbClr val="000000"/>
              </a:solidFill>
              <a:effectLst/>
              <a:latin typeface="Times New Roman" panose="02020603050405020304" pitchFamily="18" charset="0"/>
              <a:cs typeface="Times New Roman" panose="02020603050405020304" pitchFamily="18" charset="0"/>
            </a:rPr>
            <a:t>Brandi</a:t>
          </a:r>
          <a:r>
            <a:rPr lang="en-US" sz="1300">
              <a:effectLst/>
              <a:latin typeface="Times New Roman" panose="02020603050405020304" pitchFamily="18" charset="0"/>
              <a:cs typeface="Times New Roman" panose="02020603050405020304" pitchFamily="18" charset="0"/>
            </a:rPr>
            <a:t> Baily: </a:t>
          </a:r>
          <a:r>
            <a:rPr lang="en-US" sz="1300">
              <a:solidFill>
                <a:schemeClr val="dk1"/>
              </a:solidFill>
              <a:effectLst/>
              <a:latin typeface="Times New Roman" panose="02020603050405020304" pitchFamily="18" charset="0"/>
              <a:ea typeface="+mn-ea"/>
              <a:cs typeface="Times New Roman" panose="02020603050405020304" pitchFamily="18" charset="0"/>
            </a:rPr>
            <a:t>I just want to understand what that was telling us.</a:t>
          </a:r>
        </a:p>
        <a:p>
          <a:pPr marL="0" marR="0">
            <a:lnSpc>
              <a:spcPct val="115000"/>
            </a:lnSpc>
            <a:spcAft>
              <a:spcPts val="800"/>
            </a:spcAft>
            <a:buNone/>
          </a:pPr>
          <a:endParaRPr lang="en-US" sz="1300" kern="100">
            <a:effectLst/>
            <a:latin typeface="Times New Roman" panose="02020603050405020304" pitchFamily="18" charset="0"/>
            <a:ea typeface="Aptos" panose="020B0004020202020204" pitchFamily="34"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endParaRPr>
        </a:p>
        <a:p>
          <a:endParaRPr lang="en-US" sz="1100"/>
        </a:p>
      </xdr:txBody>
    </xdr:sp>
    <xdr:clientData/>
  </xdr:twoCellAnchor>
  <xdr:twoCellAnchor editAs="oneCell">
    <xdr:from>
      <xdr:col>0</xdr:col>
      <xdr:colOff>0</xdr:colOff>
      <xdr:row>55</xdr:row>
      <xdr:rowOff>168274</xdr:rowOff>
    </xdr:from>
    <xdr:to>
      <xdr:col>2</xdr:col>
      <xdr:colOff>685800</xdr:colOff>
      <xdr:row>63</xdr:row>
      <xdr:rowOff>44450</xdr:rowOff>
    </xdr:to>
    <xdr:pic>
      <xdr:nvPicPr>
        <xdr:cNvPr id="5" name="Picture 4" descr="Component table">
          <a:extLst>
            <a:ext uri="{FF2B5EF4-FFF2-40B4-BE49-F238E27FC236}">
              <a16:creationId xmlns:a16="http://schemas.microsoft.com/office/drawing/2014/main" id="{8FD8D7B4-4700-BB71-3390-90FBCD160254}"/>
            </a:ext>
          </a:extLst>
        </xdr:cNvPr>
        <xdr:cNvPicPr>
          <a:picLocks noChangeAspect="1"/>
        </xdr:cNvPicPr>
      </xdr:nvPicPr>
      <xdr:blipFill>
        <a:blip xmlns:r="http://schemas.openxmlformats.org/officeDocument/2006/relationships" r:embed="rId1"/>
        <a:stretch>
          <a:fillRect/>
        </a:stretch>
      </xdr:blipFill>
      <xdr:spPr>
        <a:xfrm>
          <a:off x="0" y="11137899"/>
          <a:ext cx="6861175" cy="140017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28575</xdr:colOff>
      <xdr:row>23</xdr:row>
      <xdr:rowOff>28575</xdr:rowOff>
    </xdr:from>
    <xdr:to>
      <xdr:col>12</xdr:col>
      <xdr:colOff>9525</xdr:colOff>
      <xdr:row>64</xdr:row>
      <xdr:rowOff>44823</xdr:rowOff>
    </xdr:to>
    <xdr:sp macro="" textlink="">
      <xdr:nvSpPr>
        <xdr:cNvPr id="2" name="TextBox 1">
          <a:extLst>
            <a:ext uri="{FF2B5EF4-FFF2-40B4-BE49-F238E27FC236}">
              <a16:creationId xmlns:a16="http://schemas.microsoft.com/office/drawing/2014/main" id="{C2045863-B1F0-4348-B70C-029A4FE8D4A1}"/>
            </a:ext>
          </a:extLst>
        </xdr:cNvPr>
        <xdr:cNvSpPr txBox="1"/>
      </xdr:nvSpPr>
      <xdr:spPr>
        <a:xfrm>
          <a:off x="28575" y="5665134"/>
          <a:ext cx="17025097" cy="782674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On the recommendation of Tammy Culley, on behalf of Human Resources, Brandi Baily moved to </a:t>
          </a:r>
          <a:r>
            <a:rPr kumimoji="0" lang="en-US" sz="1600" b="1"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accept the proposal from </a:t>
          </a:r>
          <a:r>
            <a:rPr lang="en-US" sz="1600" b="1" i="0" u="none" strike="noStrike">
              <a:solidFill>
                <a:srgbClr val="000000"/>
              </a:solidFill>
              <a:effectLst/>
              <a:latin typeface="Times New Roman" panose="02020603050405020304" pitchFamily="18" charset="0"/>
            </a:rPr>
            <a:t>Metropolitan Life Insurance Company / MetLife Pet Insurance Solutions LLC dba MetLife (Both Options) </a:t>
          </a:r>
          <a:r>
            <a:rPr kumimoji="0" lang="en-US" sz="1600" b="1"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at the rates listed above starting January 1, 2027 for a period of three (3) years with two (2) one (1) year options to renew. </a:t>
          </a:r>
          <a:r>
            <a:rPr kumimoji="0" lang="en-US" sz="16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Corey Stokes seconded the motion. The motion passed unanimously.</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15000"/>
            </a:lnSpc>
            <a:spcBef>
              <a:spcPts val="0"/>
            </a:spcBef>
            <a:spcAft>
              <a:spcPts val="800"/>
            </a:spcAft>
            <a:buClrTx/>
            <a:buSzTx/>
            <a:buFontTx/>
            <a:buNone/>
            <a:tabLst/>
            <a:defRPr/>
          </a:pPr>
          <a:r>
            <a:rPr kumimoji="0" lang="en-US" sz="1300" b="0" i="0" u="none" strike="noStrike" kern="100" cap="none" spc="0" normalizeH="0" baseline="0" noProof="0">
              <a:ln>
                <a:noFill/>
              </a:ln>
              <a:solidFill>
                <a:prstClr val="black"/>
              </a:solidFill>
              <a:effectLst/>
              <a:uLnTx/>
              <a:uFillTx/>
              <a:latin typeface="Times New Roman" panose="02020603050405020304" pitchFamily="18" charset="0"/>
              <a:ea typeface="Aptos" panose="020B0004020202020204" pitchFamily="34" charset="0"/>
              <a:cs typeface="Times New Roman" panose="02020603050405020304" pitchFamily="18" charset="0"/>
            </a:rPr>
            <a:t>A committee comprised of Sheena Schmutz, Cheryl Orme, Ayanna Frierson, and Sarah Meek – Human Resources; Lori McConnaughy – COMCARE; Nicole Gibbs – Communications; Kevin Nelson – Fire District 1; and Tammy Culley - Purchasing evaluated the proposal responses based on the criteria set forth in the RFP. The committee unanimously agreed to accept the proposal from </a:t>
          </a:r>
          <a:r>
            <a:rPr kumimoji="0" lang="en-US" sz="1300" b="0" i="0" u="none" strike="noStrike" kern="0" cap="none" spc="0" normalizeH="0" baseline="0" noProof="0">
              <a:ln>
                <a:noFill/>
              </a:ln>
              <a:solidFill>
                <a:srgbClr val="000000"/>
              </a:solidFill>
              <a:effectLst/>
              <a:uLnTx/>
              <a:uFillTx/>
              <a:latin typeface="Times New Roman" panose="02020603050405020304" pitchFamily="18" charset="0"/>
              <a:ea typeface="+mn-ea"/>
              <a:cs typeface="+mn-cs"/>
            </a:rPr>
            <a:t>Metropolitan Life Insurance Company / Metlife Pet Insurance Solutions LLC dba MetLife.</a:t>
          </a:r>
          <a:r>
            <a:rPr kumimoji="0" lang="en-US" sz="1300" b="0" i="0" u="none" strike="noStrike" kern="0" cap="none" spc="0" normalizeH="0" baseline="0" noProof="0">
              <a:ln>
                <a:noFill/>
              </a:ln>
              <a:solidFill>
                <a:prstClr val="black"/>
              </a:solidFill>
              <a:effectLst/>
              <a:uLnTx/>
              <a:uFillTx/>
              <a:latin typeface="+mn-lt"/>
              <a:ea typeface="+mn-ea"/>
              <a:cs typeface="+mn-cs"/>
            </a:rPr>
            <a:t> </a:t>
          </a:r>
          <a:endParaRPr kumimoji="0" lang="en-US" sz="1300" b="0" i="0" u="none" strike="noStrike" kern="100" cap="none" spc="0" normalizeH="0" baseline="0" noProof="0">
            <a:ln>
              <a:noFill/>
            </a:ln>
            <a:solidFill>
              <a:prstClr val="black"/>
            </a:solidFill>
            <a:effectLst/>
            <a:uLnTx/>
            <a:uFillTx/>
            <a:latin typeface="Aptos" panose="020B0004020202020204" pitchFamily="34" charset="0"/>
            <a:ea typeface="Aptos" panose="020B0004020202020204" pitchFamily="34"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Sedgwick County offers ancillary or supplemental insurance benefits to employees who are responsible for the full cost of coverage. Coverage includes cancer, critical illness, short term disability, accident, and hospital indemnity.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Notes: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This is a proposal and not a bid. Proposals are scored based on criteria set forth in our RFP. There are five (5) components to this RFP:</a:t>
          </a:r>
        </a:p>
        <a:p>
          <a:endParaRPr lang="en-US" sz="1100"/>
        </a:p>
        <a:p>
          <a:endParaRPr lang="en-US" sz="1100"/>
        </a:p>
        <a:p>
          <a:endParaRPr lang="en-US" sz="1100"/>
        </a:p>
        <a:p>
          <a:endParaRPr lang="en-US" sz="1100"/>
        </a:p>
        <a:p>
          <a:endParaRPr lang="en-US" sz="1100"/>
        </a:p>
        <a:p>
          <a:endParaRPr lang="en-US" sz="1100"/>
        </a:p>
        <a:p>
          <a:endParaRPr lang="en-US" sz="1100"/>
        </a:p>
        <a:p>
          <a:endParaRPr lang="en-US" sz="1100"/>
        </a:p>
        <a:p>
          <a:endParaRPr lang="en-US" sz="1100"/>
        </a:p>
        <a:p>
          <a:endParaRPr lang="en-US" sz="1100"/>
        </a:p>
        <a:p>
          <a:r>
            <a:rPr kumimoji="0" lang="en-US" sz="1300" b="0" i="0" u="none" strike="noStrike" kern="0" cap="none" spc="0" normalizeH="0" baseline="0" noProof="0">
              <a:ln>
                <a:noFill/>
              </a:ln>
              <a:solidFill>
                <a:srgbClr val="000000"/>
              </a:solidFill>
              <a:effectLst/>
              <a:uLnTx/>
              <a:uFillTx/>
              <a:latin typeface="Times New Roman" panose="02020603050405020304" pitchFamily="18" charset="0"/>
              <a:ea typeface="+mn-ea"/>
              <a:cs typeface="+mn-cs"/>
            </a:rPr>
            <a:t>Metropolitan Life Insurance Company / Metlife Pet Insurance Solutions LLC dba MetLife is the current provider.</a:t>
          </a:r>
        </a:p>
        <a:p>
          <a:endParaRPr kumimoji="0" lang="en-US" sz="1300" b="0" i="0" u="none" strike="noStrike" kern="0" cap="none" spc="0" normalizeH="0" baseline="0" noProof="0">
            <a:ln>
              <a:noFill/>
            </a:ln>
            <a:solidFill>
              <a:srgbClr val="000000"/>
            </a:solidFill>
            <a:effectLst/>
            <a:uLnTx/>
            <a:uFillTx/>
            <a:latin typeface="Times New Roman" panose="02020603050405020304" pitchFamily="18" charset="0"/>
            <a:ea typeface="+mn-ea"/>
            <a:cs typeface="+mn-cs"/>
          </a:endParaRPr>
        </a:p>
        <a:p>
          <a:r>
            <a:rPr kumimoji="0" lang="en-US" sz="1300" b="0" i="0" u="none" strike="noStrike" kern="0" cap="none" spc="0" normalizeH="0" baseline="0" noProof="0">
              <a:ln>
                <a:noFill/>
              </a:ln>
              <a:solidFill>
                <a:srgbClr val="000000"/>
              </a:solidFill>
              <a:effectLst/>
              <a:uLnTx/>
              <a:uFillTx/>
              <a:latin typeface="Times New Roman" panose="02020603050405020304" pitchFamily="18" charset="0"/>
              <a:ea typeface="+mn-ea"/>
              <a:cs typeface="+mn-cs"/>
            </a:rPr>
            <a:t>No price increase from previous contract.</a:t>
          </a:r>
        </a:p>
        <a:p>
          <a:endParaRPr kumimoji="0" lang="en-US" sz="1300" b="0" i="0" u="none" strike="noStrike" kern="0" cap="none" spc="0" normalizeH="0" baseline="0" noProof="0">
            <a:ln>
              <a:noFill/>
            </a:ln>
            <a:solidFill>
              <a:srgbClr val="000000"/>
            </a:solidFill>
            <a:effectLst/>
            <a:uLnTx/>
            <a:uFillTx/>
            <a:latin typeface="Times New Roman" panose="02020603050405020304" pitchFamily="18" charset="0"/>
            <a:ea typeface="+mn-ea"/>
            <a:cs typeface="Times New Roman" panose="02020603050405020304" pitchFamily="18" charset="0"/>
          </a:endParaRPr>
        </a:p>
        <a:p>
          <a:endParaRPr lang="en-US" sz="1100"/>
        </a:p>
      </xdr:txBody>
    </xdr:sp>
    <xdr:clientData/>
  </xdr:twoCellAnchor>
  <xdr:twoCellAnchor editAs="oneCell">
    <xdr:from>
      <xdr:col>0</xdr:col>
      <xdr:colOff>85725</xdr:colOff>
      <xdr:row>35</xdr:row>
      <xdr:rowOff>28015</xdr:rowOff>
    </xdr:from>
    <xdr:to>
      <xdr:col>5</xdr:col>
      <xdr:colOff>9525</xdr:colOff>
      <xdr:row>42</xdr:row>
      <xdr:rowOff>180415</xdr:rowOff>
    </xdr:to>
    <xdr:pic>
      <xdr:nvPicPr>
        <xdr:cNvPr id="5" name="Picture 4" descr="Component table">
          <a:extLst>
            <a:ext uri="{FF2B5EF4-FFF2-40B4-BE49-F238E27FC236}">
              <a16:creationId xmlns:a16="http://schemas.microsoft.com/office/drawing/2014/main" id="{92062B5A-6E7B-8B9A-BB9C-0F45800EBCE2}"/>
            </a:ext>
          </a:extLst>
        </xdr:cNvPr>
        <xdr:cNvPicPr>
          <a:picLocks noChangeAspect="1"/>
        </xdr:cNvPicPr>
      </xdr:nvPicPr>
      <xdr:blipFill>
        <a:blip xmlns:r="http://schemas.openxmlformats.org/officeDocument/2006/relationships" r:embed="rId1"/>
        <a:stretch>
          <a:fillRect/>
        </a:stretch>
      </xdr:blipFill>
      <xdr:spPr>
        <a:xfrm>
          <a:off x="85725" y="7950574"/>
          <a:ext cx="7319682" cy="14859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19050</xdr:colOff>
      <xdr:row>80</xdr:row>
      <xdr:rowOff>66675</xdr:rowOff>
    </xdr:from>
    <xdr:to>
      <xdr:col>11</xdr:col>
      <xdr:colOff>1371600</xdr:colOff>
      <xdr:row>117</xdr:row>
      <xdr:rowOff>158751</xdr:rowOff>
    </xdr:to>
    <xdr:sp macro="" textlink="">
      <xdr:nvSpPr>
        <xdr:cNvPr id="2" name="TextBox 1">
          <a:extLst>
            <a:ext uri="{FF2B5EF4-FFF2-40B4-BE49-F238E27FC236}">
              <a16:creationId xmlns:a16="http://schemas.microsoft.com/office/drawing/2014/main" id="{3C5AEC53-FD8E-4799-9297-892EA82412F2}"/>
            </a:ext>
          </a:extLst>
        </xdr:cNvPr>
        <xdr:cNvSpPr txBox="1"/>
      </xdr:nvSpPr>
      <xdr:spPr>
        <a:xfrm>
          <a:off x="19050" y="19592925"/>
          <a:ext cx="17703800" cy="71405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On the recommendation of Tammy Culley, on behalf of Human Resources, Brandi Baily moved to </a:t>
          </a:r>
          <a:r>
            <a:rPr kumimoji="0" lang="en-US" sz="1600" b="1"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accept the proposal from Metropolitan Life Insurance Company / MetLife Pet Insurance Solutions LLC dba MetLife at the rates listed above starting January 1, 2027 for a period of three (3) years with two (2) one (1) year options to renew. </a:t>
          </a:r>
          <a:r>
            <a:rPr kumimoji="0" lang="en-US" sz="16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Tim Myers seconded the motion. The motion passed unanimously.</a:t>
          </a:r>
          <a:endParaRPr kumimoji="0" lang="en-US" sz="1600" b="1"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A committee comprised of Sheena Schmutz, Cheryl Orme, Ayanna Frierson, and Sarah Meek – Human Resources; Lori McConnaughy – COMCARE; Nicole Gibbs – Communications; Kevin Nelson – Fire District 1; and Tammy Culley - Purchasing evaluated the proposal responses based on the criteria set forth in the RFP. The committee unanimously agreed to accept the proposal from Metropolitan Life Insurance Company / MetLife Pet Insurance Solutions LLC dba MetLife.</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b="0" i="0" u="none" strike="noStrike" baseline="0">
              <a:solidFill>
                <a:srgbClr val="000000"/>
              </a:solidFill>
              <a:latin typeface="Times New Roman" panose="02020603050405020304" pitchFamily="18" charset="0"/>
            </a:rPr>
            <a:t>Sedgwick County offers ancillary or supplemental insurance benefits to employees who are responsible for the full cost of coverage. Coverage includes critical illness, short term disability, cancer, accident, and hospital indemnity. </a:t>
          </a:r>
          <a:endParaRPr kumimoji="0" lang="en-US" sz="1300" b="0" i="0" u="none" strike="noStrike" kern="0" cap="none" spc="0" normalizeH="0" baseline="0" noProof="0">
            <a:ln>
              <a:noFill/>
            </a:ln>
            <a:solidFill>
              <a:prstClr val="black"/>
            </a:solidFill>
            <a:effectLst/>
            <a:uLnTx/>
            <a:uFillTx/>
            <a:latin typeface="+mn-lt"/>
            <a:ea typeface="+mn-ea"/>
            <a:cs typeface="+mn-cs"/>
          </a:endParaRPr>
        </a:p>
        <a:p>
          <a:endParaRPr lang="en-US" sz="1100"/>
        </a:p>
        <a:p>
          <a:pPr marL="0" marR="0">
            <a:lnSpc>
              <a:spcPct val="115000"/>
            </a:lnSpc>
            <a:spcAft>
              <a:spcPts val="800"/>
            </a:spcAft>
            <a:buNone/>
          </a:pPr>
          <a:r>
            <a:rPr lang="en-US" sz="1300" kern="100">
              <a:effectLst/>
              <a:latin typeface="Times New Roman" panose="02020603050405020304" pitchFamily="18" charset="0"/>
              <a:ea typeface="Aptos" panose="020B0004020202020204" pitchFamily="34" charset="0"/>
              <a:cs typeface="Times New Roman" panose="02020603050405020304" pitchFamily="18" charset="0"/>
            </a:rPr>
            <a:t>Notes:</a:t>
          </a:r>
        </a:p>
        <a:p>
          <a:pPr marL="0" marR="0">
            <a:lnSpc>
              <a:spcPct val="115000"/>
            </a:lnSpc>
            <a:spcAft>
              <a:spcPts val="800"/>
            </a:spcAft>
            <a:buNone/>
          </a:pPr>
          <a:r>
            <a:rPr lang="en-US" sz="1300" kern="100">
              <a:effectLst/>
              <a:latin typeface="Times New Roman" panose="02020603050405020304" pitchFamily="18" charset="0"/>
              <a:ea typeface="Aptos" panose="020B0004020202020204" pitchFamily="34" charset="0"/>
              <a:cs typeface="Times New Roman" panose="02020603050405020304" pitchFamily="18" charset="0"/>
            </a:rPr>
            <a:t>This is a proposal and not a bid. Proposals are based on criteria set forth in the RFP. There are five (5) components to this RFP:</a:t>
          </a:r>
          <a:endParaRPr lang="en-US" sz="1300" kern="100">
            <a:effectLst/>
            <a:latin typeface="Aptos" panose="020B0004020202020204" pitchFamily="34" charset="0"/>
            <a:ea typeface="Aptos" panose="020B0004020202020204" pitchFamily="34" charset="0"/>
            <a:cs typeface="Times New Roman" panose="02020603050405020304" pitchFamily="18" charset="0"/>
          </a:endParaRPr>
        </a:p>
        <a:p>
          <a:endParaRPr lang="en-US" sz="1100"/>
        </a:p>
        <a:p>
          <a:endParaRPr lang="en-US" sz="1100"/>
        </a:p>
        <a:p>
          <a:endParaRPr lang="en-US" sz="1100"/>
        </a:p>
        <a:p>
          <a:endParaRPr lang="en-US" sz="1100"/>
        </a:p>
        <a:p>
          <a:endParaRPr lang="en-US" sz="1100"/>
        </a:p>
        <a:p>
          <a:endParaRPr lang="en-US" sz="1100"/>
        </a:p>
        <a:p>
          <a:endParaRPr lang="en-US" sz="1100"/>
        </a:p>
        <a:p>
          <a:endParaRPr lang="en-US" sz="1100"/>
        </a:p>
        <a:p>
          <a:endParaRPr lang="en-US" sz="1100"/>
        </a:p>
        <a:p>
          <a:endParaRPr lang="en-US" sz="1100"/>
        </a:p>
        <a:p>
          <a:r>
            <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Metropolitan Life Insurance Company / MetLife Pet Insurance Solutions LLC dba MetLife is the current carrier. </a:t>
          </a:r>
        </a:p>
        <a:p>
          <a:r>
            <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The price reflects no increase in cost.</a:t>
          </a:r>
        </a:p>
        <a:p>
          <a:endPar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endParaRPr>
        </a:p>
        <a:p>
          <a:r>
            <a:rPr kumimoji="0" lang="en-US" sz="1300" b="1"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Questions and Answers</a:t>
          </a:r>
        </a:p>
        <a:p>
          <a:endPar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endParaRPr>
        </a:p>
        <a:p>
          <a:pPr marL="0" marR="0">
            <a:lnSpc>
              <a:spcPct val="115000"/>
            </a:lnSpc>
            <a:spcAft>
              <a:spcPts val="800"/>
            </a:spcAft>
            <a:buNone/>
          </a:pPr>
          <a:r>
            <a:rPr lang="en-US" sz="1300" b="0" i="0" u="none" strike="noStrike">
              <a:solidFill>
                <a:schemeClr val="dk1"/>
              </a:solidFill>
              <a:effectLst/>
              <a:latin typeface="Times New Roman" panose="02020603050405020304" pitchFamily="18" charset="0"/>
              <a:ea typeface="+mn-ea"/>
              <a:cs typeface="Times New Roman" panose="02020603050405020304" pitchFamily="18" charset="0"/>
            </a:rPr>
            <a:t>Tania Cole: </a:t>
          </a:r>
          <a:r>
            <a:rPr lang="en-US" sz="1300" kern="100">
              <a:solidFill>
                <a:srgbClr val="000000"/>
              </a:solidFill>
              <a:effectLst/>
              <a:latin typeface="Times New Roman" panose="02020603050405020304" pitchFamily="18" charset="0"/>
              <a:ea typeface="Aptos" panose="020B0004020202020204" pitchFamily="34" charset="0"/>
              <a:cs typeface="Times New Roman" panose="02020603050405020304" pitchFamily="18" charset="0"/>
            </a:rPr>
            <a:t>It looks like there's no price increase and MetLife is our current carrier on this.</a:t>
          </a:r>
          <a:endParaRPr lang="en-US" sz="1300" kern="100">
            <a:effectLst/>
            <a:latin typeface="Times New Roman" panose="02020603050405020304" pitchFamily="18" charset="0"/>
            <a:ea typeface="Aptos" panose="020B0004020202020204" pitchFamily="34"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b="0" i="0" u="none" strike="noStrike">
              <a:solidFill>
                <a:schemeClr val="dk1"/>
              </a:solidFill>
              <a:effectLst/>
              <a:latin typeface="Times New Roman" panose="02020603050405020304" pitchFamily="18" charset="0"/>
              <a:ea typeface="+mn-ea"/>
              <a:cs typeface="Times New Roman" panose="02020603050405020304" pitchFamily="18" charset="0"/>
            </a:rPr>
            <a:t>Philip</a:t>
          </a:r>
          <a:r>
            <a:rPr lang="en-US" sz="1300">
              <a:effectLst/>
              <a:latin typeface="Times New Roman" panose="02020603050405020304" pitchFamily="18" charset="0"/>
              <a:cs typeface="Times New Roman" panose="02020603050405020304" pitchFamily="18" charset="0"/>
            </a:rPr>
            <a:t> Davolt: </a:t>
          </a:r>
          <a:r>
            <a:rPr lang="en-US" sz="1300">
              <a:solidFill>
                <a:schemeClr val="dk1"/>
              </a:solidFill>
              <a:effectLst/>
              <a:latin typeface="Times New Roman" panose="02020603050405020304" pitchFamily="18" charset="0"/>
              <a:ea typeface="+mn-ea"/>
              <a:cs typeface="Times New Roman" panose="02020603050405020304" pitchFamily="18" charset="0"/>
            </a:rPr>
            <a:t>The last one, you said the same thing. That such kind of updates to supplemental insurance provides</a:t>
          </a:r>
          <a:r>
            <a:rPr lang="en-US" sz="1300" baseline="0">
              <a:solidFill>
                <a:schemeClr val="dk1"/>
              </a:solidFill>
              <a:effectLst/>
              <a:latin typeface="Times New Roman" panose="02020603050405020304" pitchFamily="18" charset="0"/>
              <a:ea typeface="+mn-ea"/>
              <a:cs typeface="Times New Roman" panose="02020603050405020304" pitchFamily="18" charset="0"/>
            </a:rPr>
            <a:t> </a:t>
          </a:r>
          <a:r>
            <a:rPr lang="en-US" sz="1300">
              <a:solidFill>
                <a:schemeClr val="dk1"/>
              </a:solidFill>
              <a:effectLst/>
              <a:latin typeface="Times New Roman" panose="02020603050405020304" pitchFamily="18" charset="0"/>
              <a:ea typeface="+mn-ea"/>
              <a:cs typeface="Times New Roman" panose="02020603050405020304" pitchFamily="18" charset="0"/>
            </a:rPr>
            <a:t>employees coverage, cancer and you listed them all. So is both of these covering the same thing or are they covering different things?</a:t>
          </a:r>
        </a:p>
        <a:p>
          <a:endParaRPr lang="en-US" sz="1300">
            <a:effectLst/>
            <a:latin typeface="Times New Roman" panose="02020603050405020304" pitchFamily="18" charset="0"/>
            <a:cs typeface="Times New Roman" panose="02020603050405020304" pitchFamily="18" charset="0"/>
          </a:endParaRPr>
        </a:p>
        <a:p>
          <a:r>
            <a:rPr lang="en-US" sz="1300" b="0" i="0" u="none" strike="noStrike">
              <a:solidFill>
                <a:schemeClr val="dk1"/>
              </a:solidFill>
              <a:effectLst/>
              <a:latin typeface="Times New Roman" panose="02020603050405020304" pitchFamily="18" charset="0"/>
              <a:ea typeface="+mn-ea"/>
              <a:cs typeface="Times New Roman" panose="02020603050405020304" pitchFamily="18" charset="0"/>
            </a:rPr>
            <a:t>Tammy</a:t>
          </a:r>
          <a:r>
            <a:rPr lang="en-US" sz="1300">
              <a:effectLst/>
              <a:latin typeface="Times New Roman" panose="02020603050405020304" pitchFamily="18" charset="0"/>
              <a:cs typeface="Times New Roman" panose="02020603050405020304" pitchFamily="18" charset="0"/>
            </a:rPr>
            <a:t> Culley: </a:t>
          </a:r>
          <a:r>
            <a:rPr lang="en-US" sz="1300">
              <a:solidFill>
                <a:schemeClr val="dk1"/>
              </a:solidFill>
              <a:effectLst/>
              <a:latin typeface="Times New Roman" panose="02020603050405020304" pitchFamily="18" charset="0"/>
              <a:ea typeface="+mn-ea"/>
              <a:cs typeface="Times New Roman" panose="02020603050405020304" pitchFamily="18" charset="0"/>
            </a:rPr>
            <a:t>All of these fall under that one RFP 26-0047. So we ask for a standalone in each of these areas but they all fall under the worksite benefits proposal. </a:t>
          </a:r>
        </a:p>
        <a:p>
          <a:endParaRPr lang="en-US" sz="1300">
            <a:effectLst/>
            <a:latin typeface="Times New Roman" panose="02020603050405020304" pitchFamily="18"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b="0" i="0" u="none" strike="noStrike">
              <a:solidFill>
                <a:schemeClr val="dk1"/>
              </a:solidFill>
              <a:effectLst/>
              <a:latin typeface="Times New Roman" panose="02020603050405020304" pitchFamily="18" charset="0"/>
              <a:ea typeface="+mn-ea"/>
              <a:cs typeface="Times New Roman" panose="02020603050405020304" pitchFamily="18" charset="0"/>
            </a:rPr>
            <a:t>Tim</a:t>
          </a:r>
          <a:r>
            <a:rPr lang="en-US" sz="1300">
              <a:effectLst/>
              <a:latin typeface="Times New Roman" panose="02020603050405020304" pitchFamily="18" charset="0"/>
              <a:cs typeface="Times New Roman" panose="02020603050405020304" pitchFamily="18" charset="0"/>
            </a:rPr>
            <a:t> Myers: </a:t>
          </a:r>
          <a:r>
            <a:rPr lang="en-US" sz="1300">
              <a:solidFill>
                <a:schemeClr val="dk1"/>
              </a:solidFill>
              <a:effectLst/>
              <a:latin typeface="Times New Roman" panose="02020603050405020304" pitchFamily="18" charset="0"/>
              <a:ea typeface="+mn-ea"/>
              <a:cs typeface="Times New Roman" panose="02020603050405020304" pitchFamily="18" charset="0"/>
            </a:rPr>
            <a:t>So we're looking at one of these is for critical illness, one for short term disability, one for cancer, one for accident, and one for hospital indemnity.</a:t>
          </a:r>
        </a:p>
        <a:p>
          <a:endParaRPr lang="en-US" sz="1300">
            <a:effectLst/>
            <a:latin typeface="Times New Roman" panose="02020603050405020304" pitchFamily="18"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b="0" i="0" u="none" strike="noStrike">
              <a:solidFill>
                <a:schemeClr val="dk1"/>
              </a:solidFill>
              <a:effectLst/>
              <a:latin typeface="Times New Roman" panose="02020603050405020304" pitchFamily="18" charset="0"/>
              <a:ea typeface="+mn-ea"/>
              <a:cs typeface="Times New Roman" panose="02020603050405020304" pitchFamily="18" charset="0"/>
            </a:rPr>
            <a:t>Tammy</a:t>
          </a:r>
          <a:r>
            <a:rPr lang="en-US" sz="1300">
              <a:effectLst/>
              <a:latin typeface="Times New Roman" panose="02020603050405020304" pitchFamily="18" charset="0"/>
              <a:cs typeface="Times New Roman" panose="02020603050405020304" pitchFamily="18" charset="0"/>
            </a:rPr>
            <a:t> Culley: </a:t>
          </a:r>
          <a:r>
            <a:rPr lang="en-US" sz="1300">
              <a:solidFill>
                <a:schemeClr val="dk1"/>
              </a:solidFill>
              <a:effectLst/>
              <a:latin typeface="Times New Roman" panose="02020603050405020304" pitchFamily="18" charset="0"/>
              <a:ea typeface="+mn-ea"/>
              <a:cs typeface="Times New Roman" panose="02020603050405020304" pitchFamily="18" charset="0"/>
            </a:rPr>
            <a:t>Yes, and the employee and you have an option to buy one or all of them or none of them. </a:t>
          </a:r>
        </a:p>
        <a:p>
          <a:endParaRPr lang="en-US" sz="1100"/>
        </a:p>
      </xdr:txBody>
    </xdr:sp>
    <xdr:clientData/>
  </xdr:twoCellAnchor>
  <xdr:twoCellAnchor editAs="oneCell">
    <xdr:from>
      <xdr:col>0</xdr:col>
      <xdr:colOff>47625</xdr:colOff>
      <xdr:row>91</xdr:row>
      <xdr:rowOff>152400</xdr:rowOff>
    </xdr:from>
    <xdr:to>
      <xdr:col>4</xdr:col>
      <xdr:colOff>1095375</xdr:colOff>
      <xdr:row>100</xdr:row>
      <xdr:rowOff>76200</xdr:rowOff>
    </xdr:to>
    <xdr:pic>
      <xdr:nvPicPr>
        <xdr:cNvPr id="5" name="Picture 4" descr="Component table">
          <a:extLst>
            <a:ext uri="{FF2B5EF4-FFF2-40B4-BE49-F238E27FC236}">
              <a16:creationId xmlns:a16="http://schemas.microsoft.com/office/drawing/2014/main" id="{0CAD5DA0-934D-FC15-8878-0DF1EC9A674B}"/>
            </a:ext>
          </a:extLst>
        </xdr:cNvPr>
        <xdr:cNvPicPr>
          <a:picLocks noChangeAspect="1"/>
        </xdr:cNvPicPr>
      </xdr:nvPicPr>
      <xdr:blipFill>
        <a:blip xmlns:r="http://schemas.openxmlformats.org/officeDocument/2006/relationships" r:embed="rId1"/>
        <a:stretch>
          <a:fillRect/>
        </a:stretch>
      </xdr:blipFill>
      <xdr:spPr>
        <a:xfrm>
          <a:off x="47625" y="22174200"/>
          <a:ext cx="7734300" cy="16383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28575</xdr:colOff>
      <xdr:row>34</xdr:row>
      <xdr:rowOff>9524</xdr:rowOff>
    </xdr:from>
    <xdr:to>
      <xdr:col>11</xdr:col>
      <xdr:colOff>0</xdr:colOff>
      <xdr:row>77</xdr:row>
      <xdr:rowOff>174626</xdr:rowOff>
    </xdr:to>
    <xdr:sp macro="" textlink="">
      <xdr:nvSpPr>
        <xdr:cNvPr id="2" name="TextBox 1">
          <a:extLst>
            <a:ext uri="{FF2B5EF4-FFF2-40B4-BE49-F238E27FC236}">
              <a16:creationId xmlns:a16="http://schemas.microsoft.com/office/drawing/2014/main" id="{EC47B434-3A84-4C60-B4EA-5BC39A20EA18}"/>
            </a:ext>
          </a:extLst>
        </xdr:cNvPr>
        <xdr:cNvSpPr txBox="1"/>
      </xdr:nvSpPr>
      <xdr:spPr>
        <a:xfrm>
          <a:off x="28575" y="8248649"/>
          <a:ext cx="15576550" cy="835660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On the recommendation of Tammy Culley, on behalf of Human Resources, Corey Stokes moved to </a:t>
          </a:r>
          <a:r>
            <a:rPr kumimoji="0" lang="en-US" sz="1600" b="1"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accept the proposal from Metropolitan Life Insurance Company / MetLife Pet Insurance Solutions LLC dba MetLife (Both Options) at the rates listed above starting January 1, 2027 for a period of three (3) years with two (2) one (1) year options to renew. </a:t>
          </a:r>
          <a:r>
            <a:rPr kumimoji="0" lang="en-US" sz="16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Tim Myers seconded the motion. The motion passed unanimously.</a:t>
          </a:r>
          <a:endParaRPr kumimoji="0" lang="en-US" sz="1600" b="1"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A committee comprised of Sheena Schmutz, Cheryl Orme, Ayanna Frierson, and Sarah Meek  –  Human Resources; Lori McConnaughy  –  COMCARE; Nicole Gibbs  – Communications; Kevin Nelson  –  Fire District 1; and Tammy Culley - Purchasing, evaluated the proposal responses based on the criteria set forth in the RFP. The committee unanimously agreed to accept the proposal from Metropolitan Life Insurance Company / MetLife Pet Insurance Solutions LLC dba MetLife.</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300" b="0" i="0" u="none" strike="noStrike" kern="0" cap="none" spc="0" normalizeH="0" baseline="0" noProof="0">
              <a:ln>
                <a:noFill/>
              </a:ln>
              <a:solidFill>
                <a:srgbClr val="000000"/>
              </a:solidFill>
              <a:effectLst/>
              <a:uLnTx/>
              <a:uFillTx/>
              <a:latin typeface="Times New Roman" panose="02020603050405020304" pitchFamily="18" charset="0"/>
              <a:ea typeface="+mn-ea"/>
              <a:cs typeface="+mn-cs"/>
            </a:rPr>
            <a:t>Sedgwick County offers ancillary or supplemental insurance benefits to employees who are responsible for the full cost of coverage. Coverage includes critical illness, short term disability, cancer, accident, and hospital indemnity. </a:t>
          </a:r>
          <a:endParaRPr kumimoji="0" lang="en-US" sz="1300" b="0" i="0" u="none" strike="noStrike" kern="0" cap="none" spc="0" normalizeH="0" baseline="0" noProof="0">
            <a:ln>
              <a:noFill/>
            </a:ln>
            <a:solidFill>
              <a:prstClr val="black"/>
            </a:solidFill>
            <a:effectLst/>
            <a:uLnTx/>
            <a:uFillTx/>
            <a:latin typeface="+mn-lt"/>
            <a:ea typeface="+mn-ea"/>
            <a:cs typeface="+mn-cs"/>
          </a:endParaRPr>
        </a:p>
        <a:p>
          <a:pPr marL="0" marR="0">
            <a:lnSpc>
              <a:spcPct val="115000"/>
            </a:lnSpc>
            <a:spcAft>
              <a:spcPts val="800"/>
            </a:spcAft>
            <a:buNone/>
          </a:pPr>
          <a:endParaRPr lang="en-US" sz="1300" kern="100">
            <a:effectLst/>
            <a:latin typeface="Times New Roman" panose="02020603050405020304" pitchFamily="18" charset="0"/>
            <a:ea typeface="Aptos" panose="020B0004020202020204" pitchFamily="34" charset="0"/>
            <a:cs typeface="Times New Roman" panose="02020603050405020304" pitchFamily="18" charset="0"/>
          </a:endParaRPr>
        </a:p>
        <a:p>
          <a:pPr marL="0" marR="0">
            <a:lnSpc>
              <a:spcPct val="115000"/>
            </a:lnSpc>
            <a:spcAft>
              <a:spcPts val="800"/>
            </a:spcAft>
            <a:buNone/>
          </a:pPr>
          <a:r>
            <a:rPr lang="en-US" sz="1300" kern="100">
              <a:effectLst/>
              <a:latin typeface="Times New Roman" panose="02020603050405020304" pitchFamily="18" charset="0"/>
              <a:ea typeface="Aptos" panose="020B0004020202020204" pitchFamily="34" charset="0"/>
              <a:cs typeface="Times New Roman" panose="02020603050405020304" pitchFamily="18" charset="0"/>
            </a:rPr>
            <a:t>Notes:</a:t>
          </a:r>
          <a:endParaRPr lang="en-US" sz="1300" kern="100">
            <a:effectLst/>
            <a:latin typeface="Aptos" panose="020B0004020202020204" pitchFamily="34" charset="0"/>
            <a:ea typeface="Aptos" panose="020B0004020202020204" pitchFamily="34" charset="0"/>
            <a:cs typeface="Times New Roman" panose="02020603050405020304" pitchFamily="18" charset="0"/>
          </a:endParaRPr>
        </a:p>
        <a:p>
          <a:pPr marL="0" marR="0">
            <a:lnSpc>
              <a:spcPct val="115000"/>
            </a:lnSpc>
            <a:spcAft>
              <a:spcPts val="800"/>
            </a:spcAft>
            <a:buNone/>
          </a:pPr>
          <a:r>
            <a:rPr lang="en-US" sz="1300" kern="100">
              <a:effectLst/>
              <a:latin typeface="Times New Roman" panose="02020603050405020304" pitchFamily="18" charset="0"/>
              <a:ea typeface="Aptos" panose="020B0004020202020204" pitchFamily="34" charset="0"/>
              <a:cs typeface="Times New Roman" panose="02020603050405020304" pitchFamily="18" charset="0"/>
            </a:rPr>
            <a:t>This is a proposal and not a bid. Proposals are based on criteria set forth in the RFP. There are five (5) components to this RFP:</a:t>
          </a:r>
          <a:endParaRPr lang="en-US" sz="1300" kern="100">
            <a:effectLst/>
            <a:latin typeface="Aptos" panose="020B0004020202020204" pitchFamily="34" charset="0"/>
            <a:ea typeface="Aptos" panose="020B0004020202020204" pitchFamily="34" charset="0"/>
            <a:cs typeface="Times New Roman" panose="02020603050405020304" pitchFamily="18" charset="0"/>
          </a:endParaRPr>
        </a:p>
        <a:p>
          <a:endParaRPr lang="en-US" sz="1100"/>
        </a:p>
        <a:p>
          <a:endParaRPr lang="en-US" sz="1100"/>
        </a:p>
        <a:p>
          <a:endParaRPr lang="en-US" sz="1100"/>
        </a:p>
        <a:p>
          <a:endParaRPr lang="en-US" sz="1100"/>
        </a:p>
        <a:p>
          <a:endParaRPr lang="en-US" sz="1100"/>
        </a:p>
        <a:p>
          <a:endParaRPr lang="en-US" sz="1100"/>
        </a:p>
        <a:p>
          <a:endParaRPr lang="en-US" sz="1100"/>
        </a:p>
        <a:p>
          <a:endParaRPr lang="en-US" sz="1100"/>
        </a:p>
        <a:p>
          <a:endParaRPr lang="en-US" sz="1100"/>
        </a:p>
        <a:p>
          <a:endParaRPr lang="en-US" sz="1100"/>
        </a:p>
        <a:p>
          <a:pPr marL="0" marR="0" lvl="0" indent="0" defTabSz="914400" eaLnBrk="1" fontAlgn="auto" latinLnBrk="0" hangingPunct="1">
            <a:lnSpc>
              <a:spcPct val="100000"/>
            </a:lnSpc>
            <a:spcBef>
              <a:spcPts val="0"/>
            </a:spcBef>
            <a:spcAft>
              <a:spcPts val="0"/>
            </a:spcAft>
            <a:buClrTx/>
            <a:buSzTx/>
            <a:buFontTx/>
            <a:buNone/>
            <a:tabLst/>
            <a:defRPr/>
          </a:pPr>
          <a:r>
            <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Metropolitan Life Insurance Company / MetLife Pet Insurance Solutions LLC dba MetLife is the current carrier.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Option1 reflects no increase.</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Option 2 reflects a 28.9% increase.</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300" b="1"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300" b="1"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Questions and Answers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endParaRPr>
        </a:p>
        <a:p>
          <a:r>
            <a:rPr lang="en-US" sz="1300" b="0" i="0">
              <a:solidFill>
                <a:schemeClr val="dk1"/>
              </a:solidFill>
              <a:effectLst/>
              <a:latin typeface="Times New Roman" panose="02020603050405020304" pitchFamily="18" charset="0"/>
              <a:ea typeface="+mn-ea"/>
              <a:cs typeface="Times New Roman" panose="02020603050405020304" pitchFamily="18" charset="0"/>
            </a:rPr>
            <a:t>Joe</a:t>
          </a:r>
          <a:r>
            <a:rPr lang="en-US" sz="1300">
              <a:solidFill>
                <a:schemeClr val="dk1"/>
              </a:solidFill>
              <a:effectLst/>
              <a:latin typeface="Times New Roman" panose="02020603050405020304" pitchFamily="18" charset="0"/>
              <a:ea typeface="+mn-ea"/>
              <a:cs typeface="Times New Roman" panose="02020603050405020304" pitchFamily="18" charset="0"/>
            </a:rPr>
            <a:t> Thomas: Sheena, are we going to take both options or just one? I just wanted thought to get ahead of this? We show both</a:t>
          </a:r>
          <a:r>
            <a:rPr lang="en-US" sz="1300" baseline="0">
              <a:solidFill>
                <a:schemeClr val="dk1"/>
              </a:solidFill>
              <a:effectLst/>
              <a:latin typeface="Times New Roman" panose="02020603050405020304" pitchFamily="18" charset="0"/>
              <a:ea typeface="+mn-ea"/>
              <a:cs typeface="Times New Roman" panose="02020603050405020304" pitchFamily="18" charset="0"/>
            </a:rPr>
            <a:t> </a:t>
          </a:r>
          <a:r>
            <a:rPr lang="en-US" sz="1300">
              <a:solidFill>
                <a:schemeClr val="dk1"/>
              </a:solidFill>
              <a:effectLst/>
              <a:latin typeface="Times New Roman" panose="02020603050405020304" pitchFamily="18" charset="0"/>
              <a:ea typeface="+mn-ea"/>
              <a:cs typeface="Times New Roman" panose="02020603050405020304" pitchFamily="18" charset="0"/>
            </a:rPr>
            <a:t>blacked out, Option one</a:t>
          </a:r>
          <a:r>
            <a:rPr lang="en-US" sz="1300" baseline="0">
              <a:solidFill>
                <a:schemeClr val="dk1"/>
              </a:solidFill>
              <a:effectLst/>
              <a:latin typeface="Times New Roman" panose="02020603050405020304" pitchFamily="18" charset="0"/>
              <a:ea typeface="+mn-ea"/>
              <a:cs typeface="Times New Roman" panose="02020603050405020304" pitchFamily="18" charset="0"/>
            </a:rPr>
            <a:t> and</a:t>
          </a:r>
          <a:r>
            <a:rPr lang="en-US" sz="1300">
              <a:solidFill>
                <a:schemeClr val="dk1"/>
              </a:solidFill>
              <a:effectLst/>
              <a:latin typeface="Times New Roman" panose="02020603050405020304" pitchFamily="18" charset="0"/>
              <a:ea typeface="+mn-ea"/>
              <a:cs typeface="Times New Roman" panose="02020603050405020304" pitchFamily="18" charset="0"/>
            </a:rPr>
            <a:t> Option two. </a:t>
          </a:r>
        </a:p>
        <a:p>
          <a:endParaRPr lang="en-US" sz="1300">
            <a:effectLst/>
            <a:latin typeface="Times New Roman" panose="02020603050405020304" pitchFamily="18" charset="0"/>
            <a:cs typeface="Times New Roman" panose="02020603050405020304" pitchFamily="18" charset="0"/>
          </a:endParaRPr>
        </a:p>
        <a:p>
          <a:r>
            <a:rPr lang="en-US" sz="1300" b="0" i="0">
              <a:solidFill>
                <a:schemeClr val="dk1"/>
              </a:solidFill>
              <a:effectLst/>
              <a:latin typeface="Times New Roman" panose="02020603050405020304" pitchFamily="18" charset="0"/>
              <a:ea typeface="+mn-ea"/>
              <a:cs typeface="Times New Roman" panose="02020603050405020304" pitchFamily="18" charset="0"/>
            </a:rPr>
            <a:t>Sheena</a:t>
          </a:r>
          <a:r>
            <a:rPr lang="en-US" sz="1300">
              <a:solidFill>
                <a:schemeClr val="dk1"/>
              </a:solidFill>
              <a:effectLst/>
              <a:latin typeface="Times New Roman" panose="02020603050405020304" pitchFamily="18" charset="0"/>
              <a:ea typeface="+mn-ea"/>
              <a:cs typeface="Times New Roman" panose="02020603050405020304" pitchFamily="18" charset="0"/>
            </a:rPr>
            <a:t> Schmutz: Sorry,</a:t>
          </a:r>
          <a:r>
            <a:rPr lang="en-US" sz="1300" baseline="0">
              <a:solidFill>
                <a:schemeClr val="dk1"/>
              </a:solidFill>
              <a:effectLst/>
              <a:latin typeface="Times New Roman" panose="02020603050405020304" pitchFamily="18" charset="0"/>
              <a:ea typeface="+mn-ea"/>
              <a:cs typeface="Times New Roman" panose="02020603050405020304" pitchFamily="18" charset="0"/>
            </a:rPr>
            <a:t> let me get to that page.</a:t>
          </a:r>
        </a:p>
        <a:p>
          <a:endParaRPr lang="en-US" sz="1300">
            <a:effectLst/>
            <a:latin typeface="Times New Roman" panose="02020603050405020304" pitchFamily="18" charset="0"/>
            <a:cs typeface="Times New Roman" panose="02020603050405020304" pitchFamily="18" charset="0"/>
          </a:endParaRPr>
        </a:p>
        <a:p>
          <a:r>
            <a:rPr lang="en-US" sz="1300" baseline="0">
              <a:solidFill>
                <a:schemeClr val="dk1"/>
              </a:solidFill>
              <a:effectLst/>
              <a:latin typeface="Times New Roman" panose="02020603050405020304" pitchFamily="18" charset="0"/>
              <a:ea typeface="+mn-ea"/>
              <a:cs typeface="Times New Roman" panose="02020603050405020304" pitchFamily="18" charset="0"/>
            </a:rPr>
            <a:t>Joe Thomas: </a:t>
          </a:r>
          <a:r>
            <a:rPr lang="en-US" sz="1300">
              <a:solidFill>
                <a:schemeClr val="dk1"/>
              </a:solidFill>
              <a:effectLst/>
              <a:latin typeface="Times New Roman" panose="02020603050405020304" pitchFamily="18" charset="0"/>
              <a:ea typeface="+mn-ea"/>
              <a:cs typeface="Times New Roman" panose="02020603050405020304" pitchFamily="18" charset="0"/>
            </a:rPr>
            <a:t>That was on the accident,</a:t>
          </a:r>
          <a:r>
            <a:rPr lang="en-US" sz="1300" baseline="0">
              <a:solidFill>
                <a:schemeClr val="dk1"/>
              </a:solidFill>
              <a:effectLst/>
              <a:latin typeface="Times New Roman" panose="02020603050405020304" pitchFamily="18" charset="0"/>
              <a:ea typeface="+mn-ea"/>
              <a:cs typeface="Times New Roman" panose="02020603050405020304" pitchFamily="18" charset="0"/>
            </a:rPr>
            <a:t> number thirteen.</a:t>
          </a:r>
          <a:r>
            <a:rPr lang="en-US" sz="1300">
              <a:solidFill>
                <a:schemeClr val="dk1"/>
              </a:solidFill>
              <a:effectLst/>
              <a:latin typeface="Times New Roman" panose="02020603050405020304" pitchFamily="18" charset="0"/>
              <a:ea typeface="+mn-ea"/>
              <a:cs typeface="Times New Roman" panose="02020603050405020304" pitchFamily="18" charset="0"/>
            </a:rPr>
            <a:t> </a:t>
          </a:r>
        </a:p>
        <a:p>
          <a:endParaRPr lang="en-US" sz="1300">
            <a:effectLst/>
            <a:latin typeface="Times New Roman" panose="02020603050405020304" pitchFamily="18" charset="0"/>
            <a:cs typeface="Times New Roman" panose="02020603050405020304" pitchFamily="18" charset="0"/>
          </a:endParaRPr>
        </a:p>
        <a:p>
          <a:pPr eaLnBrk="1" fontAlgn="auto" latinLnBrk="0" hangingPunct="1"/>
          <a:r>
            <a:rPr lang="en-US" sz="1300" b="0" i="0">
              <a:solidFill>
                <a:schemeClr val="dk1"/>
              </a:solidFill>
              <a:effectLst/>
              <a:latin typeface="Times New Roman" panose="02020603050405020304" pitchFamily="18" charset="0"/>
              <a:ea typeface="+mn-ea"/>
              <a:cs typeface="Times New Roman" panose="02020603050405020304" pitchFamily="18" charset="0"/>
            </a:rPr>
            <a:t>Tammy</a:t>
          </a:r>
          <a:r>
            <a:rPr lang="en-US" sz="1300">
              <a:solidFill>
                <a:schemeClr val="dk1"/>
              </a:solidFill>
              <a:effectLst/>
              <a:latin typeface="Times New Roman" panose="02020603050405020304" pitchFamily="18" charset="0"/>
              <a:ea typeface="+mn-ea"/>
              <a:cs typeface="Times New Roman" panose="02020603050405020304" pitchFamily="18" charset="0"/>
            </a:rPr>
            <a:t> Culley: Does the employee have the option?</a:t>
          </a:r>
        </a:p>
        <a:p>
          <a:pPr eaLnBrk="1" fontAlgn="auto" latinLnBrk="0" hangingPunct="1"/>
          <a:endParaRPr lang="en-US" sz="1300">
            <a:effectLst/>
            <a:latin typeface="Times New Roman" panose="02020603050405020304" pitchFamily="18" charset="0"/>
            <a:cs typeface="Times New Roman" panose="02020603050405020304" pitchFamily="18" charset="0"/>
          </a:endParaRPr>
        </a:p>
        <a:p>
          <a:pPr eaLnBrk="1" fontAlgn="auto" latinLnBrk="0" hangingPunct="1"/>
          <a:r>
            <a:rPr lang="en-US" sz="1300" b="0" i="0">
              <a:solidFill>
                <a:schemeClr val="dk1"/>
              </a:solidFill>
              <a:effectLst/>
              <a:latin typeface="Times New Roman" panose="02020603050405020304" pitchFamily="18" charset="0"/>
              <a:ea typeface="+mn-ea"/>
              <a:cs typeface="Times New Roman" panose="02020603050405020304" pitchFamily="18" charset="0"/>
            </a:rPr>
            <a:t>Sheena</a:t>
          </a:r>
          <a:r>
            <a:rPr lang="en-US" sz="1300">
              <a:solidFill>
                <a:schemeClr val="dk1"/>
              </a:solidFill>
              <a:effectLst/>
              <a:latin typeface="Times New Roman" panose="02020603050405020304" pitchFamily="18" charset="0"/>
              <a:ea typeface="+mn-ea"/>
              <a:cs typeface="Times New Roman" panose="02020603050405020304" pitchFamily="18" charset="0"/>
            </a:rPr>
            <a:t> Schmutz: So it would be the high or low, the employee would have the option</a:t>
          </a:r>
        </a:p>
        <a:p>
          <a:pPr eaLnBrk="1" fontAlgn="auto" latinLnBrk="0" hangingPunct="1"/>
          <a:endParaRPr lang="en-US" sz="1300">
            <a:effectLst/>
            <a:latin typeface="Times New Roman" panose="02020603050405020304" pitchFamily="18" charset="0"/>
            <a:cs typeface="Times New Roman" panose="02020603050405020304" pitchFamily="18" charset="0"/>
          </a:endParaRPr>
        </a:p>
        <a:p>
          <a:pPr eaLnBrk="1" fontAlgn="auto" latinLnBrk="0" hangingPunct="1"/>
          <a:r>
            <a:rPr lang="en-US" sz="1300" b="0" i="0">
              <a:solidFill>
                <a:schemeClr val="dk1"/>
              </a:solidFill>
              <a:effectLst/>
              <a:latin typeface="Times New Roman" panose="02020603050405020304" pitchFamily="18" charset="0"/>
              <a:ea typeface="+mn-ea"/>
              <a:cs typeface="Times New Roman" panose="02020603050405020304" pitchFamily="18" charset="0"/>
            </a:rPr>
            <a:t>Joe</a:t>
          </a:r>
          <a:r>
            <a:rPr lang="en-US" sz="1300">
              <a:solidFill>
                <a:schemeClr val="dk1"/>
              </a:solidFill>
              <a:effectLst/>
              <a:latin typeface="Times New Roman" panose="02020603050405020304" pitchFamily="18" charset="0"/>
              <a:ea typeface="+mn-ea"/>
              <a:cs typeface="Times New Roman" panose="02020603050405020304" pitchFamily="18" charset="0"/>
            </a:rPr>
            <a:t> Thomas: Oh, so both are offered. So we're accepting both options. Thank you. </a:t>
          </a:r>
          <a:endParaRPr lang="en-US" sz="1300">
            <a:effectLst/>
            <a:latin typeface="Times New Roman" panose="02020603050405020304" pitchFamily="18"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endParaRPr>
        </a:p>
        <a:p>
          <a:endParaRPr lang="en-US" sz="1100"/>
        </a:p>
      </xdr:txBody>
    </xdr:sp>
    <xdr:clientData/>
  </xdr:twoCellAnchor>
  <xdr:twoCellAnchor editAs="oneCell">
    <xdr:from>
      <xdr:col>0</xdr:col>
      <xdr:colOff>76200</xdr:colOff>
      <xdr:row>49</xdr:row>
      <xdr:rowOff>38099</xdr:rowOff>
    </xdr:from>
    <xdr:to>
      <xdr:col>5</xdr:col>
      <xdr:colOff>447675</xdr:colOff>
      <xdr:row>57</xdr:row>
      <xdr:rowOff>57150</xdr:rowOff>
    </xdr:to>
    <xdr:pic>
      <xdr:nvPicPr>
        <xdr:cNvPr id="5" name="Picture 4" descr="Component table">
          <a:extLst>
            <a:ext uri="{FF2B5EF4-FFF2-40B4-BE49-F238E27FC236}">
              <a16:creationId xmlns:a16="http://schemas.microsoft.com/office/drawing/2014/main" id="{3B9F5CDE-CDAF-D167-54F6-C99DF4EB42ED}"/>
            </a:ext>
          </a:extLst>
        </xdr:cNvPr>
        <xdr:cNvPicPr>
          <a:picLocks noChangeAspect="1"/>
        </xdr:cNvPicPr>
      </xdr:nvPicPr>
      <xdr:blipFill>
        <a:blip xmlns:r="http://schemas.openxmlformats.org/officeDocument/2006/relationships" r:embed="rId1"/>
        <a:stretch>
          <a:fillRect/>
        </a:stretch>
      </xdr:blipFill>
      <xdr:spPr>
        <a:xfrm>
          <a:off x="76200" y="11144249"/>
          <a:ext cx="7696200" cy="1543051"/>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0</xdr:colOff>
      <xdr:row>87</xdr:row>
      <xdr:rowOff>19051</xdr:rowOff>
    </xdr:from>
    <xdr:to>
      <xdr:col>1</xdr:col>
      <xdr:colOff>5314949</xdr:colOff>
      <xdr:row>131</xdr:row>
      <xdr:rowOff>95251</xdr:rowOff>
    </xdr:to>
    <xdr:sp macro="" textlink="">
      <xdr:nvSpPr>
        <xdr:cNvPr id="2" name="TextBox 1">
          <a:extLst>
            <a:ext uri="{FF2B5EF4-FFF2-40B4-BE49-F238E27FC236}">
              <a16:creationId xmlns:a16="http://schemas.microsoft.com/office/drawing/2014/main" id="{ADBF7AF8-291B-4460-B239-B78B2E2C28F3}"/>
            </a:ext>
          </a:extLst>
        </xdr:cNvPr>
        <xdr:cNvSpPr txBox="1"/>
      </xdr:nvSpPr>
      <xdr:spPr>
        <a:xfrm>
          <a:off x="0" y="17989551"/>
          <a:ext cx="9585324" cy="8458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On the recommendation of Tammy Culley, on behalf of Human Resources, Tim Myers moved to </a:t>
          </a:r>
          <a:r>
            <a:rPr kumimoji="0" lang="en-US" sz="1600" b="1"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accept the proposal from </a:t>
          </a:r>
          <a:r>
            <a:rPr kumimoji="0" lang="en-US" sz="1600" b="1" i="0" u="none" strike="noStrike" kern="0" cap="none" spc="0" normalizeH="0" baseline="0" noProof="0">
              <a:ln>
                <a:noFill/>
              </a:ln>
              <a:solidFill>
                <a:srgbClr val="000000"/>
              </a:solidFill>
              <a:effectLst/>
              <a:uLnTx/>
              <a:uFillTx/>
              <a:latin typeface="Times New Roman" panose="02020603050405020304" pitchFamily="18" charset="0"/>
              <a:ea typeface="+mn-ea"/>
              <a:cs typeface="+mn-cs"/>
            </a:rPr>
            <a:t>Metropolitan Life Insurance Company / MetLife Pet Insurance Solutions LLC dba MetLife </a:t>
          </a:r>
          <a:r>
            <a:rPr kumimoji="0" lang="en-US" sz="1600" b="1"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at the rates listed above starting January 1, 2027 for a period of three (3) years with two (2) one (1) year options to renew. </a:t>
          </a:r>
          <a:r>
            <a:rPr kumimoji="0" lang="en-US" sz="16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Corey Stokes seconded the motion. The motion passed unanimously.</a:t>
          </a:r>
          <a:endParaRPr kumimoji="0" lang="en-US" sz="1600" b="1"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endParaRPr>
        </a:p>
        <a:p>
          <a:endParaRPr lang="en-US" sz="1300">
            <a:effectLst/>
            <a:latin typeface="Times New Roman" panose="02020603050405020304" pitchFamily="18" charset="0"/>
            <a:cs typeface="Times New Roman" panose="02020603050405020304" pitchFamily="18" charset="0"/>
          </a:endParaRPr>
        </a:p>
        <a:p>
          <a:pPr marL="0" marR="0">
            <a:lnSpc>
              <a:spcPct val="115000"/>
            </a:lnSpc>
            <a:spcAft>
              <a:spcPts val="800"/>
            </a:spcAft>
            <a:buNone/>
          </a:pPr>
          <a:r>
            <a:rPr lang="en-US" sz="1300" kern="100">
              <a:effectLst/>
              <a:latin typeface="Times New Roman" panose="02020603050405020304" pitchFamily="18" charset="0"/>
              <a:ea typeface="Aptos" panose="020B0004020202020204" pitchFamily="34" charset="0"/>
              <a:cs typeface="Times New Roman" panose="02020603050405020304" pitchFamily="18" charset="0"/>
            </a:rPr>
            <a:t>A committee comprised of Sheena Schmutz, Cheryl Orme, Ayanna Frierson, and Sarah Meek – Human Resources; Lori McConnaughy – COMCARE; Nicole Gibbs – Communications; Kevin Nelson – Fire District 1; and Tammy Culley - Purchasing evaluated the proposal responses based on the criteria set forth in the RFP. The committee agreed to accept the proposal from </a:t>
          </a:r>
          <a:r>
            <a:rPr lang="en-US" sz="1300" b="0" i="0" u="none" strike="noStrike">
              <a:solidFill>
                <a:srgbClr val="000000"/>
              </a:solidFill>
              <a:effectLst/>
              <a:latin typeface="Times New Roman" panose="02020603050405020304" pitchFamily="18" charset="0"/>
            </a:rPr>
            <a:t>Metropolitan Life Insurance Company / MetLife Pet Insurance Solutions LLC dba MetLife.</a:t>
          </a:r>
          <a:r>
            <a:rPr lang="en-US" sz="1300" b="0">
              <a:effectLst/>
            </a:rPr>
            <a:t> </a:t>
          </a:r>
          <a:endParaRPr lang="en-US" sz="1300" b="0" kern="100">
            <a:effectLst/>
            <a:latin typeface="Aptos" panose="020B0004020202020204" pitchFamily="34" charset="0"/>
            <a:ea typeface="Aptos" panose="020B0004020202020204" pitchFamily="34" charset="0"/>
            <a:cs typeface="Times New Roman" panose="02020603050405020304" pitchFamily="18" charset="0"/>
          </a:endParaRPr>
        </a:p>
        <a:p>
          <a:endParaRPr lang="en-US" sz="1300">
            <a:effectLst/>
            <a:latin typeface="Times New Roman" panose="02020603050405020304" pitchFamily="18" charset="0"/>
            <a:cs typeface="Times New Roman" panose="02020603050405020304" pitchFamily="18" charset="0"/>
          </a:endParaRPr>
        </a:p>
        <a:p>
          <a:r>
            <a:rPr lang="en-US" sz="1300" baseline="0">
              <a:solidFill>
                <a:schemeClr val="dk1"/>
              </a:solidFill>
              <a:effectLst/>
              <a:latin typeface="Times New Roman" panose="02020603050405020304" pitchFamily="18" charset="0"/>
              <a:ea typeface="+mn-ea"/>
              <a:cs typeface="Times New Roman" panose="02020603050405020304" pitchFamily="18" charset="0"/>
            </a:rPr>
            <a:t>Sedgwick County offers ancillary or supplemental insurance benefits to employees who are responsible for the full cost of coverage. Coverage includes cancer, critical illness, short term disability, accident, and hospital indemnity. </a:t>
          </a:r>
        </a:p>
        <a:p>
          <a:endParaRPr lang="en-US" sz="1300">
            <a:effectLst/>
            <a:latin typeface="Times New Roman" panose="02020603050405020304" pitchFamily="18" charset="0"/>
            <a:cs typeface="Times New Roman" panose="02020603050405020304" pitchFamily="18" charset="0"/>
          </a:endParaRPr>
        </a:p>
        <a:p>
          <a:r>
            <a:rPr lang="en-US" sz="1300">
              <a:solidFill>
                <a:schemeClr val="dk1"/>
              </a:solidFill>
              <a:effectLst/>
              <a:latin typeface="Times New Roman" panose="02020603050405020304" pitchFamily="18" charset="0"/>
              <a:ea typeface="+mn-ea"/>
              <a:cs typeface="Times New Roman" panose="02020603050405020304" pitchFamily="18" charset="0"/>
            </a:rPr>
            <a:t>Notes:</a:t>
          </a:r>
          <a:endParaRPr lang="en-US" sz="1300">
            <a:effectLst/>
            <a:latin typeface="Times New Roman" panose="02020603050405020304" pitchFamily="18" charset="0"/>
            <a:cs typeface="Times New Roman" panose="02020603050405020304" pitchFamily="18" charset="0"/>
          </a:endParaRPr>
        </a:p>
        <a:p>
          <a:r>
            <a:rPr lang="en-US" sz="1300">
              <a:solidFill>
                <a:schemeClr val="dk1"/>
              </a:solidFill>
              <a:effectLst/>
              <a:latin typeface="Times New Roman" panose="02020603050405020304" pitchFamily="18" charset="0"/>
              <a:ea typeface="+mn-ea"/>
              <a:cs typeface="Times New Roman" panose="02020603050405020304" pitchFamily="18" charset="0"/>
            </a:rPr>
            <a:t>This</a:t>
          </a:r>
          <a:r>
            <a:rPr lang="en-US" sz="1300" baseline="0">
              <a:solidFill>
                <a:schemeClr val="dk1"/>
              </a:solidFill>
              <a:effectLst/>
              <a:latin typeface="Times New Roman" panose="02020603050405020304" pitchFamily="18" charset="0"/>
              <a:ea typeface="+mn-ea"/>
              <a:cs typeface="Times New Roman" panose="02020603050405020304" pitchFamily="18" charset="0"/>
            </a:rPr>
            <a:t> is a proposal and not a bid. Proposals are scored based on criteria set forth in our RFP. There are five (5) components to this RFP:</a:t>
          </a:r>
        </a:p>
        <a:p>
          <a:endParaRPr lang="en-US" sz="1300" baseline="0">
            <a:solidFill>
              <a:schemeClr val="dk1"/>
            </a:solidFill>
            <a:effectLst/>
            <a:latin typeface="Times New Roman" panose="02020603050405020304" pitchFamily="18" charset="0"/>
            <a:ea typeface="+mn-ea"/>
            <a:cs typeface="Times New Roman" panose="02020603050405020304" pitchFamily="18" charset="0"/>
          </a:endParaRPr>
        </a:p>
        <a:p>
          <a:endParaRPr lang="en-US" sz="1300" baseline="0">
            <a:solidFill>
              <a:schemeClr val="dk1"/>
            </a:solidFill>
            <a:effectLst/>
            <a:latin typeface="Times New Roman" panose="02020603050405020304" pitchFamily="18" charset="0"/>
            <a:ea typeface="+mn-ea"/>
            <a:cs typeface="Times New Roman" panose="02020603050405020304" pitchFamily="18" charset="0"/>
          </a:endParaRPr>
        </a:p>
        <a:p>
          <a:endParaRPr lang="en-US" sz="1300" baseline="0">
            <a:solidFill>
              <a:schemeClr val="dk1"/>
            </a:solidFill>
            <a:effectLst/>
            <a:latin typeface="Times New Roman" panose="02020603050405020304" pitchFamily="18" charset="0"/>
            <a:ea typeface="+mn-ea"/>
            <a:cs typeface="Times New Roman" panose="02020603050405020304" pitchFamily="18" charset="0"/>
          </a:endParaRPr>
        </a:p>
        <a:p>
          <a:endParaRPr lang="en-US" sz="1300" baseline="0">
            <a:solidFill>
              <a:schemeClr val="dk1"/>
            </a:solidFill>
            <a:effectLst/>
            <a:latin typeface="Times New Roman" panose="02020603050405020304" pitchFamily="18" charset="0"/>
            <a:ea typeface="+mn-ea"/>
            <a:cs typeface="Times New Roman" panose="02020603050405020304" pitchFamily="18" charset="0"/>
          </a:endParaRPr>
        </a:p>
        <a:p>
          <a:endParaRPr lang="en-US" sz="1300" baseline="0">
            <a:solidFill>
              <a:schemeClr val="dk1"/>
            </a:solidFill>
            <a:effectLst/>
            <a:latin typeface="Times New Roman" panose="02020603050405020304" pitchFamily="18" charset="0"/>
            <a:ea typeface="+mn-ea"/>
            <a:cs typeface="Times New Roman" panose="02020603050405020304" pitchFamily="18" charset="0"/>
          </a:endParaRPr>
        </a:p>
        <a:p>
          <a:endParaRPr lang="en-US" sz="1300" baseline="0">
            <a:solidFill>
              <a:schemeClr val="dk1"/>
            </a:solidFill>
            <a:effectLst/>
            <a:latin typeface="Times New Roman" panose="02020603050405020304" pitchFamily="18" charset="0"/>
            <a:ea typeface="+mn-ea"/>
            <a:cs typeface="Times New Roman" panose="02020603050405020304" pitchFamily="18" charset="0"/>
          </a:endParaRPr>
        </a:p>
        <a:p>
          <a:endParaRPr lang="en-US" sz="1300" baseline="0">
            <a:solidFill>
              <a:schemeClr val="dk1"/>
            </a:solidFill>
            <a:effectLst/>
            <a:latin typeface="Times New Roman" panose="02020603050405020304" pitchFamily="18" charset="0"/>
            <a:ea typeface="+mn-ea"/>
            <a:cs typeface="Times New Roman" panose="02020603050405020304" pitchFamily="18" charset="0"/>
          </a:endParaRPr>
        </a:p>
        <a:p>
          <a:endParaRPr lang="en-US" sz="1300" baseline="0">
            <a:solidFill>
              <a:schemeClr val="dk1"/>
            </a:solidFill>
            <a:effectLst/>
            <a:latin typeface="Times New Roman" panose="02020603050405020304" pitchFamily="18" charset="0"/>
            <a:ea typeface="+mn-ea"/>
            <a:cs typeface="Times New Roman" panose="02020603050405020304" pitchFamily="18" charset="0"/>
          </a:endParaRPr>
        </a:p>
        <a:p>
          <a:endParaRPr lang="en-US" sz="1300" baseline="0">
            <a:solidFill>
              <a:schemeClr val="dk1"/>
            </a:solidFill>
            <a:effectLst/>
            <a:latin typeface="Times New Roman" panose="02020603050405020304" pitchFamily="18" charset="0"/>
            <a:ea typeface="+mn-ea"/>
            <a:cs typeface="Times New Roman" panose="02020603050405020304" pitchFamily="18" charset="0"/>
          </a:endParaRPr>
        </a:p>
        <a:p>
          <a:endParaRPr lang="en-US" sz="1300" baseline="0">
            <a:solidFill>
              <a:schemeClr val="dk1"/>
            </a:solidFill>
            <a:effectLst/>
            <a:latin typeface="Times New Roman" panose="02020603050405020304" pitchFamily="18" charset="0"/>
            <a:ea typeface="+mn-ea"/>
            <a:cs typeface="Times New Roman" panose="02020603050405020304" pitchFamily="18" charset="0"/>
          </a:endParaRPr>
        </a:p>
        <a:p>
          <a:r>
            <a:rPr kumimoji="0" lang="en-US" sz="1300" b="0" i="0" u="none" strike="noStrike" kern="0" cap="none" spc="0" normalizeH="0" baseline="0" noProof="0">
              <a:ln>
                <a:noFill/>
              </a:ln>
              <a:solidFill>
                <a:srgbClr val="000000"/>
              </a:solidFill>
              <a:effectLst/>
              <a:uLnTx/>
              <a:uFillTx/>
              <a:latin typeface="Times New Roman" panose="02020603050405020304" pitchFamily="18" charset="0"/>
              <a:ea typeface="+mn-ea"/>
              <a:cs typeface="Times New Roman" panose="02020603050405020304" pitchFamily="18" charset="0"/>
            </a:rPr>
            <a:t>Metropolitan Life Insurance Company / MetLife Pet Insurance Solutions LLC dba MetLife</a:t>
          </a:r>
          <a:r>
            <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 was the only submission that proposed a stand-alone Cancer plan. The other responders included some coverage under Critical Illness. </a:t>
          </a:r>
        </a:p>
        <a:p>
          <a:endPar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endParaRPr>
        </a:p>
        <a:p>
          <a:r>
            <a:rPr kumimoji="0" lang="en-US" sz="1300" b="0" i="0" u="none" strike="noStrike" kern="0" cap="none" spc="0" normalizeH="0" baseline="0" noProof="0">
              <a:ln>
                <a:noFill/>
              </a:ln>
              <a:solidFill>
                <a:srgbClr val="000000"/>
              </a:solidFill>
              <a:effectLst/>
              <a:uLnTx/>
              <a:uFillTx/>
              <a:latin typeface="Times New Roman" panose="02020603050405020304" pitchFamily="18" charset="0"/>
              <a:ea typeface="+mn-ea"/>
              <a:cs typeface="Times New Roman" panose="02020603050405020304" pitchFamily="18" charset="0"/>
            </a:rPr>
            <a:t>Metropolitan Life Insurance Company / MetLife Pet Insurance Solutions LLC dba MetLife</a:t>
          </a:r>
          <a:r>
            <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 is the current carrier. </a:t>
          </a:r>
        </a:p>
        <a:p>
          <a:endPar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endParaRPr>
        </a:p>
        <a:p>
          <a:r>
            <a:rPr kumimoji="0" lang="en-US" sz="1300" b="1"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Questions and Answers</a:t>
          </a:r>
        </a:p>
        <a:p>
          <a:endPar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endParaRPr>
        </a:p>
        <a:p>
          <a:r>
            <a:rPr lang="en-US" sz="1300" b="0" i="0">
              <a:solidFill>
                <a:schemeClr val="dk1"/>
              </a:solidFill>
              <a:effectLst/>
              <a:latin typeface="Times New Roman" panose="02020603050405020304" pitchFamily="18" charset="0"/>
              <a:ea typeface="+mn-ea"/>
              <a:cs typeface="Times New Roman" panose="02020603050405020304" pitchFamily="18" charset="0"/>
            </a:rPr>
            <a:t>Tania</a:t>
          </a:r>
          <a:r>
            <a:rPr lang="en-US" sz="1300">
              <a:solidFill>
                <a:schemeClr val="dk1"/>
              </a:solidFill>
              <a:effectLst/>
              <a:latin typeface="Times New Roman" panose="02020603050405020304" pitchFamily="18" charset="0"/>
              <a:ea typeface="+mn-ea"/>
              <a:cs typeface="Times New Roman" panose="02020603050405020304" pitchFamily="18" charset="0"/>
            </a:rPr>
            <a:t> Cole: This states that Metropolitan Life Insurance Company was the only submission for the proposed standalone cancer plan</a:t>
          </a:r>
          <a:r>
            <a:rPr lang="en-US" sz="1300" baseline="0">
              <a:solidFill>
                <a:schemeClr val="dk1"/>
              </a:solidFill>
              <a:effectLst/>
              <a:latin typeface="Times New Roman" panose="02020603050405020304" pitchFamily="18" charset="0"/>
              <a:ea typeface="+mn-ea"/>
              <a:cs typeface="Times New Roman" panose="02020603050405020304" pitchFamily="18" charset="0"/>
            </a:rPr>
            <a:t>.</a:t>
          </a:r>
        </a:p>
        <a:p>
          <a:endParaRPr lang="en-US" sz="1300">
            <a:effectLst/>
            <a:latin typeface="Times New Roman" panose="02020603050405020304" pitchFamily="18" charset="0"/>
            <a:cs typeface="Times New Roman" panose="02020603050405020304" pitchFamily="18" charset="0"/>
          </a:endParaRPr>
        </a:p>
        <a:p>
          <a:r>
            <a:rPr lang="en-US" sz="1300" b="0" i="0">
              <a:solidFill>
                <a:schemeClr val="dk1"/>
              </a:solidFill>
              <a:effectLst/>
              <a:latin typeface="Times New Roman" panose="02020603050405020304" pitchFamily="18" charset="0"/>
              <a:ea typeface="+mn-ea"/>
              <a:cs typeface="Times New Roman" panose="02020603050405020304" pitchFamily="18" charset="0"/>
            </a:rPr>
            <a:t>Tammy Culley: Yes.</a:t>
          </a:r>
        </a:p>
        <a:p>
          <a:endParaRPr lang="en-US" sz="1300">
            <a:effectLst/>
            <a:latin typeface="Times New Roman" panose="02020603050405020304" pitchFamily="18" charset="0"/>
            <a:cs typeface="Times New Roman" panose="02020603050405020304" pitchFamily="18" charset="0"/>
          </a:endParaRPr>
        </a:p>
        <a:p>
          <a:r>
            <a:rPr lang="en-US" sz="1300" b="0" i="0">
              <a:solidFill>
                <a:schemeClr val="dk1"/>
              </a:solidFill>
              <a:effectLst/>
              <a:latin typeface="Times New Roman" panose="02020603050405020304" pitchFamily="18" charset="0"/>
              <a:ea typeface="+mn-ea"/>
              <a:cs typeface="Times New Roman" panose="02020603050405020304" pitchFamily="18" charset="0"/>
            </a:rPr>
            <a:t>Tania</a:t>
          </a:r>
          <a:r>
            <a:rPr lang="en-US" sz="1300">
              <a:solidFill>
                <a:schemeClr val="dk1"/>
              </a:solidFill>
              <a:effectLst/>
              <a:latin typeface="Times New Roman" panose="02020603050405020304" pitchFamily="18" charset="0"/>
              <a:ea typeface="+mn-ea"/>
              <a:cs typeface="Times New Roman" panose="02020603050405020304" pitchFamily="18" charset="0"/>
            </a:rPr>
            <a:t> Cole: So, Sheena, we've had a lot of motions to accept</a:t>
          </a:r>
          <a:r>
            <a:rPr lang="en-US" sz="1300" baseline="0">
              <a:solidFill>
                <a:schemeClr val="dk1"/>
              </a:solidFill>
              <a:effectLst/>
              <a:latin typeface="Times New Roman" panose="02020603050405020304" pitchFamily="18" charset="0"/>
              <a:ea typeface="+mn-ea"/>
              <a:cs typeface="Times New Roman" panose="02020603050405020304" pitchFamily="18" charset="0"/>
            </a:rPr>
            <a:t> </a:t>
          </a:r>
          <a:r>
            <a:rPr lang="en-US" sz="1300">
              <a:solidFill>
                <a:schemeClr val="dk1"/>
              </a:solidFill>
              <a:effectLst/>
              <a:latin typeface="Times New Roman" panose="02020603050405020304" pitchFamily="18" charset="0"/>
              <a:ea typeface="+mn-ea"/>
              <a:cs typeface="Times New Roman" panose="02020603050405020304" pitchFamily="18" charset="0"/>
            </a:rPr>
            <a:t>Metropolitan Life. So this will just work with them and this kind of collaborative effort for this benefit as well. </a:t>
          </a:r>
        </a:p>
        <a:p>
          <a:endParaRPr lang="en-US" sz="1300">
            <a:effectLst/>
            <a:latin typeface="Times New Roman" panose="02020603050405020304" pitchFamily="18" charset="0"/>
            <a:cs typeface="Times New Roman" panose="02020603050405020304" pitchFamily="18" charset="0"/>
          </a:endParaRPr>
        </a:p>
        <a:p>
          <a:r>
            <a:rPr lang="en-US" sz="1300" b="0" i="0">
              <a:solidFill>
                <a:schemeClr val="dk1"/>
              </a:solidFill>
              <a:effectLst/>
              <a:latin typeface="Times New Roman" panose="02020603050405020304" pitchFamily="18" charset="0"/>
              <a:ea typeface="+mn-ea"/>
              <a:cs typeface="Times New Roman" panose="02020603050405020304" pitchFamily="18" charset="0"/>
            </a:rPr>
            <a:t>Sheena</a:t>
          </a:r>
          <a:r>
            <a:rPr lang="en-US" sz="1300">
              <a:solidFill>
                <a:schemeClr val="dk1"/>
              </a:solidFill>
              <a:effectLst/>
              <a:latin typeface="Times New Roman" panose="02020603050405020304" pitchFamily="18" charset="0"/>
              <a:ea typeface="+mn-ea"/>
              <a:cs typeface="Times New Roman" panose="02020603050405020304" pitchFamily="18" charset="0"/>
            </a:rPr>
            <a:t> Schmutz: Yes.</a:t>
          </a:r>
          <a:endParaRPr lang="en-US" sz="1300">
            <a:effectLst/>
            <a:latin typeface="Times New Roman" panose="02020603050405020304" pitchFamily="18" charset="0"/>
            <a:cs typeface="Times New Roman" panose="02020603050405020304" pitchFamily="18" charset="0"/>
          </a:endParaRPr>
        </a:p>
        <a:p>
          <a:endParaRPr lang="en-US" sz="1300" baseline="0">
            <a:solidFill>
              <a:schemeClr val="dk1"/>
            </a:solidFill>
            <a:effectLst/>
            <a:latin typeface="Times New Roman" panose="02020603050405020304" pitchFamily="18" charset="0"/>
            <a:ea typeface="+mn-ea"/>
            <a:cs typeface="Times New Roman" panose="02020603050405020304" pitchFamily="18" charset="0"/>
          </a:endParaRPr>
        </a:p>
      </xdr:txBody>
    </xdr:sp>
    <xdr:clientData/>
  </xdr:twoCellAnchor>
  <xdr:twoCellAnchor editAs="oneCell">
    <xdr:from>
      <xdr:col>0</xdr:col>
      <xdr:colOff>28575</xdr:colOff>
      <xdr:row>104</xdr:row>
      <xdr:rowOff>142876</xdr:rowOff>
    </xdr:from>
    <xdr:to>
      <xdr:col>1</xdr:col>
      <xdr:colOff>2790825</xdr:colOff>
      <xdr:row>113</xdr:row>
      <xdr:rowOff>57150</xdr:rowOff>
    </xdr:to>
    <xdr:pic>
      <xdr:nvPicPr>
        <xdr:cNvPr id="5" name="Picture 4" descr="Component table">
          <a:extLst>
            <a:ext uri="{FF2B5EF4-FFF2-40B4-BE49-F238E27FC236}">
              <a16:creationId xmlns:a16="http://schemas.microsoft.com/office/drawing/2014/main" id="{814C7D9E-15C9-B48F-8875-5AEBF389B8AE}"/>
            </a:ext>
          </a:extLst>
        </xdr:cNvPr>
        <xdr:cNvPicPr>
          <a:picLocks noChangeAspect="1"/>
        </xdr:cNvPicPr>
      </xdr:nvPicPr>
      <xdr:blipFill>
        <a:blip xmlns:r="http://schemas.openxmlformats.org/officeDocument/2006/relationships" r:embed="rId1"/>
        <a:stretch>
          <a:fillRect/>
        </a:stretch>
      </xdr:blipFill>
      <xdr:spPr>
        <a:xfrm>
          <a:off x="28575" y="20964526"/>
          <a:ext cx="7029450" cy="162877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63500</xdr:colOff>
      <xdr:row>17</xdr:row>
      <xdr:rowOff>47625</xdr:rowOff>
    </xdr:from>
    <xdr:to>
      <xdr:col>2</xdr:col>
      <xdr:colOff>2349500</xdr:colOff>
      <xdr:row>58</xdr:row>
      <xdr:rowOff>15875</xdr:rowOff>
    </xdr:to>
    <xdr:sp macro="" textlink="">
      <xdr:nvSpPr>
        <xdr:cNvPr id="3" name="TextBox 2">
          <a:extLst>
            <a:ext uri="{FF2B5EF4-FFF2-40B4-BE49-F238E27FC236}">
              <a16:creationId xmlns:a16="http://schemas.microsoft.com/office/drawing/2014/main" id="{12C2CF99-1054-25B0-1F59-D65E0B07FC93}"/>
            </a:ext>
          </a:extLst>
        </xdr:cNvPr>
        <xdr:cNvSpPr txBox="1"/>
      </xdr:nvSpPr>
      <xdr:spPr>
        <a:xfrm>
          <a:off x="63500" y="3921125"/>
          <a:ext cx="7683500" cy="7778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On the recommendation of Joe Thomas, on behalf of Project Services, Corey Stokes moved to </a:t>
          </a:r>
          <a:r>
            <a:rPr kumimoji="0" lang="en-US" sz="1600" b="1"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accept the negotiated bid from Icon Structures, Inc. in the amount of $1,274,447.00. </a:t>
          </a:r>
          <a:r>
            <a:rPr kumimoji="0" lang="en-US" sz="16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Brandi Baily seconded the motion. The motion passed unanimously.</a:t>
          </a:r>
          <a:endParaRPr kumimoji="0" lang="en-US" sz="1600" b="1"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This project is to modernize and replace equipment for three (3) traction elevators in the Main Courthouse. The three (3) elevators to be replaced are the south elevator bank in the main lobby.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These elevators are in desperate need of repairs. Out of the six (6) lobby elevators, one (1) is currently down and being used for parts to keep the remaining five (5) operational. New elevator equipment will be installed in the machine room on the Penthouse Mezzanine above Floor 12.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All old equipment being replaced will be removed and used as stock for other compatible elevators until a future modernization occurs. Elevator cab is to remain and select interior finishes are to be updated such as new controls and wall panels.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To minimize disruption, the modernization will be staggered so that elevator service always remains available to building occupants. Phase 1 will include elevators 5 and 6 and Phase 2 will include elevator 4.</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Notes: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*The original bid amount from Icon Structures, Inc. was $1,363,247.00. Negotiations were conducted by Project Services with Icon Structures, Inc. to value engineer a reduction in overall cost, with the above results.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Funding was still needed after negotiations, so a CIP Amendment for this increase was submitted to the Board of County Commissioners and approved on Wednesday, August 19, 2026.</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300" b="1"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Questions and Answers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endParaRPr>
        </a:p>
        <a:p>
          <a:pPr marL="0" marR="0">
            <a:lnSpc>
              <a:spcPct val="115000"/>
            </a:lnSpc>
            <a:spcAft>
              <a:spcPts val="800"/>
            </a:spcAft>
            <a:buNone/>
          </a:pPr>
          <a:r>
            <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Brandi Baily: </a:t>
          </a:r>
          <a:r>
            <a:rPr lang="en-US" sz="1300" kern="100">
              <a:effectLst/>
              <a:latin typeface="Times New Roman" panose="02020603050405020304" pitchFamily="18" charset="0"/>
              <a:ea typeface="Aptos" panose="020B0004020202020204" pitchFamily="34" charset="0"/>
              <a:cs typeface="Times New Roman" panose="02020603050405020304" pitchFamily="18" charset="0"/>
            </a:rPr>
            <a:t>I guess I do have one. So this is replacing the south bank elevators but we say that one is currently down. The one currently down is that the south bank elevator or is that a north bank elevator? So we'll have three (3) down at one time essentially?</a:t>
          </a:r>
        </a:p>
        <a:p>
          <a:pPr marL="0" marR="0">
            <a:lnSpc>
              <a:spcPct val="115000"/>
            </a:lnSpc>
            <a:spcAft>
              <a:spcPts val="800"/>
            </a:spcAft>
            <a:buNone/>
          </a:pPr>
          <a:r>
            <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Sandy Anguelov: </a:t>
          </a:r>
          <a:r>
            <a:rPr lang="en-US" sz="1300" kern="100">
              <a:effectLst/>
              <a:latin typeface="Times New Roman" panose="02020603050405020304" pitchFamily="18" charset="0"/>
              <a:ea typeface="Aptos" panose="020B0004020202020204" pitchFamily="34" charset="0"/>
              <a:cs typeface="Times New Roman" panose="02020603050405020304" pitchFamily="18" charset="0"/>
            </a:rPr>
            <a:t>Yes. It's elevator five (5), which is the center one that is down right now. It's been down for a while. </a:t>
          </a:r>
        </a:p>
        <a:p>
          <a:pPr marL="0" marR="0">
            <a:lnSpc>
              <a:spcPct val="115000"/>
            </a:lnSpc>
            <a:spcAft>
              <a:spcPts val="800"/>
            </a:spcAft>
            <a:buNone/>
          </a:pPr>
          <a:r>
            <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Brandi Baily: </a:t>
          </a:r>
          <a:r>
            <a:rPr lang="en-US" sz="1300" kern="100">
              <a:effectLst/>
              <a:latin typeface="Times New Roman" panose="02020603050405020304" pitchFamily="18" charset="0"/>
              <a:ea typeface="Aptos" panose="020B0004020202020204" pitchFamily="34" charset="0"/>
              <a:cs typeface="Times New Roman" panose="02020603050405020304" pitchFamily="18" charset="0"/>
            </a:rPr>
            <a:t>So at any given point in time, there'll be two (2) elevators down essentially?</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Sandy </a:t>
          </a:r>
          <a:r>
            <a:rPr lang="en-US" sz="1300" b="0" i="0" baseline="0">
              <a:solidFill>
                <a:schemeClr val="dk1"/>
              </a:solidFill>
              <a:effectLst/>
              <a:latin typeface="Times New Roman" panose="02020603050405020304" pitchFamily="18" charset="0"/>
              <a:ea typeface="+mn-ea"/>
              <a:cs typeface="Times New Roman" panose="02020603050405020304" pitchFamily="18" charset="0"/>
            </a:rPr>
            <a:t>Anguelov: </a:t>
          </a:r>
          <a:r>
            <a:rPr lang="en-US" sz="1300">
              <a:solidFill>
                <a:schemeClr val="dk1"/>
              </a:solidFill>
              <a:effectLst/>
              <a:latin typeface="Times New Roman" panose="02020603050405020304" pitchFamily="18" charset="0"/>
              <a:ea typeface="+mn-ea"/>
              <a:cs typeface="Times New Roman" panose="02020603050405020304" pitchFamily="18" charset="0"/>
            </a:rPr>
            <a:t>Correct.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Tania Cole: </a:t>
          </a:r>
          <a:r>
            <a:rPr lang="en-US" sz="1300">
              <a:solidFill>
                <a:schemeClr val="dk1"/>
              </a:solidFill>
              <a:effectLst/>
              <a:latin typeface="Times New Roman" panose="02020603050405020304" pitchFamily="18" charset="0"/>
              <a:ea typeface="+mn-ea"/>
              <a:cs typeface="Times New Roman" panose="02020603050405020304" pitchFamily="18" charset="0"/>
            </a:rPr>
            <a:t>I know Andrew gave an extensive presentation to the Commissioners last week.</a:t>
          </a:r>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0</xdr:col>
      <xdr:colOff>47625</xdr:colOff>
      <xdr:row>36</xdr:row>
      <xdr:rowOff>47624</xdr:rowOff>
    </xdr:from>
    <xdr:ext cx="7905750" cy="20716876"/>
    <xdr:sp macro="" textlink="">
      <xdr:nvSpPr>
        <xdr:cNvPr id="2" name="TextBox 1">
          <a:extLst>
            <a:ext uri="{FF2B5EF4-FFF2-40B4-BE49-F238E27FC236}">
              <a16:creationId xmlns:a16="http://schemas.microsoft.com/office/drawing/2014/main" id="{FEAC2AC4-3FBB-4915-9E6D-E4445CD86AE7}"/>
            </a:ext>
          </a:extLst>
        </xdr:cNvPr>
        <xdr:cNvSpPr txBox="1"/>
      </xdr:nvSpPr>
      <xdr:spPr>
        <a:xfrm>
          <a:off x="47625" y="9191624"/>
          <a:ext cx="7905750" cy="2071687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600" b="0" baseline="0">
              <a:latin typeface="Times New Roman" panose="02020603050405020304" pitchFamily="18" charset="0"/>
              <a:cs typeface="Times New Roman" panose="02020603050405020304" pitchFamily="18" charset="0"/>
            </a:rPr>
            <a:t>On the recommendation of Joe Thomas, on behalf of Emergency Communications, Tim Myers moved to </a:t>
          </a:r>
          <a:r>
            <a:rPr lang="en-US" sz="1600" b="1" baseline="0">
              <a:latin typeface="Times New Roman" panose="02020603050405020304" pitchFamily="18" charset="0"/>
              <a:cs typeface="Times New Roman" panose="02020603050405020304" pitchFamily="18" charset="0"/>
            </a:rPr>
            <a:t>accept the NASPO ValuePoint Master Agreement No. 00318 with Motorola Solutions, Inc. (Motorola) in the amount of $20,915,967.00 and establish contract pricing incentives good through March 19, 2027. </a:t>
          </a:r>
          <a:r>
            <a:rPr lang="en-US" sz="1600" b="0" baseline="0">
              <a:latin typeface="Times New Roman" panose="02020603050405020304" pitchFamily="18" charset="0"/>
              <a:cs typeface="Times New Roman" panose="02020603050405020304" pitchFamily="18" charset="0"/>
            </a:rPr>
            <a:t>Philip Davolt seconded the motion. The motion passed unanimously.</a:t>
          </a:r>
          <a:endParaRPr lang="en-US" sz="1600" b="1" baseline="0">
            <a:latin typeface="Times New Roman" panose="02020603050405020304" pitchFamily="18" charset="0"/>
            <a:cs typeface="Times New Roman" panose="02020603050405020304" pitchFamily="18" charset="0"/>
          </a:endParaRPr>
        </a:p>
        <a:p>
          <a:endParaRPr lang="en-US" sz="1200" b="0" baseline="0">
            <a:latin typeface="Times New Roman" panose="02020603050405020304" pitchFamily="18" charset="0"/>
            <a:cs typeface="Times New Roman" panose="02020603050405020304" pitchFamily="18" charset="0"/>
          </a:endParaRPr>
        </a:p>
        <a:p>
          <a:r>
            <a:rPr lang="en-US" sz="1300">
              <a:solidFill>
                <a:schemeClr val="tx1"/>
              </a:solidFill>
              <a:effectLst/>
              <a:latin typeface="Times New Roman" panose="02020603050405020304" pitchFamily="18" charset="0"/>
              <a:ea typeface="+mn-ea"/>
              <a:cs typeface="Times New Roman" panose="02020603050405020304" pitchFamily="18" charset="0"/>
            </a:rPr>
            <a:t>The current radio system is approximately 18 years old and is approaching the end of its supported lifecycle. Motorola has identified November 2028 as the end-of-support date for the existing system, after which continued manufacturer support, replacement components, software updates, and system maintenance will become increasingly limited or unavailable. Given the complexity and implementation timeline associated with replacing a countywide public safety radio system, replacement must begin well in advance of the end-of-support date to avoid unacceptable operational and financial risk.</a:t>
          </a:r>
        </a:p>
        <a:p>
          <a:endParaRPr lang="en-US" sz="1300">
            <a:solidFill>
              <a:schemeClr val="tx1"/>
            </a:solidFill>
            <a:effectLst/>
            <a:latin typeface="Times New Roman" panose="02020603050405020304" pitchFamily="18" charset="0"/>
            <a:ea typeface="+mn-ea"/>
            <a:cs typeface="Times New Roman" panose="02020603050405020304" pitchFamily="18" charset="0"/>
          </a:endParaRPr>
        </a:p>
        <a:p>
          <a:r>
            <a:rPr lang="en-US" sz="1300">
              <a:solidFill>
                <a:schemeClr val="tx1"/>
              </a:solidFill>
              <a:effectLst/>
              <a:latin typeface="Times New Roman" panose="02020603050405020304" pitchFamily="18" charset="0"/>
              <a:ea typeface="+mn-ea"/>
              <a:cs typeface="Times New Roman" panose="02020603050405020304" pitchFamily="18" charset="0"/>
            </a:rPr>
            <a:t>The radio system serves as a foundational component of the county’s emergency response infrastructure. Public Safety personnel rely on it 24 hours a day, 365 days a year to communicate during routine calls for service, major incidents, severe weather, large-scale emergencies, and multi-agency responses. A significant system failure could directly affect the ability of first responders and Emergency Communications' personnel to coordinate resources, communicate critical information, and maintain responder safety.</a:t>
          </a:r>
        </a:p>
        <a:p>
          <a:endParaRPr lang="en-US" sz="1300">
            <a:solidFill>
              <a:schemeClr val="tx1"/>
            </a:solidFill>
            <a:effectLst/>
            <a:latin typeface="Times New Roman" panose="02020603050405020304" pitchFamily="18" charset="0"/>
            <a:ea typeface="+mn-ea"/>
            <a:cs typeface="Times New Roman" panose="02020603050405020304" pitchFamily="18" charset="0"/>
          </a:endParaRPr>
        </a:p>
        <a:p>
          <a:r>
            <a:rPr lang="en-US" sz="1300">
              <a:solidFill>
                <a:schemeClr val="tx1"/>
              </a:solidFill>
              <a:effectLst/>
              <a:latin typeface="Times New Roman" panose="02020603050405020304" pitchFamily="18" charset="0"/>
              <a:ea typeface="+mn-ea"/>
              <a:cs typeface="Times New Roman" panose="02020603050405020304" pitchFamily="18" charset="0"/>
            </a:rPr>
            <a:t>In addition to public safety, the Public Works' departments throughout the county rely on the countywide radio system to provide reliable, real-time communications for coordination of field crews, equipment operators, and other personnel responsible for maintaining county infrastructure and responding to routine and emergency conditions.   </a:t>
          </a:r>
        </a:p>
        <a:p>
          <a:endParaRPr lang="en-US" sz="1300">
            <a:solidFill>
              <a:schemeClr val="tx1"/>
            </a:solidFill>
            <a:effectLst/>
            <a:latin typeface="Times New Roman" panose="02020603050405020304" pitchFamily="18" charset="0"/>
            <a:ea typeface="+mn-ea"/>
            <a:cs typeface="Times New Roman" panose="02020603050405020304" pitchFamily="18" charset="0"/>
          </a:endParaRPr>
        </a:p>
        <a:p>
          <a:r>
            <a:rPr lang="en-US" sz="1300">
              <a:solidFill>
                <a:schemeClr val="tx1"/>
              </a:solidFill>
              <a:effectLst/>
              <a:latin typeface="Times New Roman" panose="02020603050405020304" pitchFamily="18" charset="0"/>
              <a:ea typeface="+mn-ea"/>
              <a:cs typeface="Times New Roman" panose="02020603050405020304" pitchFamily="18" charset="0"/>
            </a:rPr>
            <a:t>Replacement of the system will also provide an opportunity to modernize the county’s radio infrastructure and improve reliability, resiliency, interoperability, cybersecurity, and long-term supportability</a:t>
          </a:r>
          <a:r>
            <a:rPr lang="en-US" sz="1300" b="1">
              <a:solidFill>
                <a:schemeClr val="tx1"/>
              </a:solidFill>
              <a:effectLst/>
              <a:latin typeface="Times New Roman" panose="02020603050405020304" pitchFamily="18" charset="0"/>
              <a:ea typeface="+mn-ea"/>
              <a:cs typeface="Times New Roman" panose="02020603050405020304" pitchFamily="18" charset="0"/>
            </a:rPr>
            <a:t>.</a:t>
          </a:r>
          <a:r>
            <a:rPr lang="en-US" sz="1300">
              <a:solidFill>
                <a:schemeClr val="tx1"/>
              </a:solidFill>
              <a:effectLst/>
              <a:latin typeface="Times New Roman" panose="02020603050405020304" pitchFamily="18" charset="0"/>
              <a:ea typeface="+mn-ea"/>
              <a:cs typeface="Times New Roman" panose="02020603050405020304" pitchFamily="18" charset="0"/>
            </a:rPr>
            <a:t> The proposed project includes integration with the Kansas Statewide Interoperable Communication System (KSICS). Sedgwick County’s existing tower infrastructure may also provide an opportunity to strengthen regional and statewide interoperability while leveraging shared infrastructure where financially and operationally advantageous.</a:t>
          </a:r>
        </a:p>
        <a:p>
          <a:endParaRPr lang="en-US" sz="1300">
            <a:solidFill>
              <a:schemeClr val="tx1"/>
            </a:solidFill>
            <a:effectLst/>
            <a:latin typeface="Times New Roman" panose="02020603050405020304" pitchFamily="18" charset="0"/>
            <a:ea typeface="+mn-ea"/>
            <a:cs typeface="Times New Roman" panose="02020603050405020304" pitchFamily="18" charset="0"/>
          </a:endParaRPr>
        </a:p>
        <a:p>
          <a:r>
            <a:rPr lang="en-US" sz="1300">
              <a:solidFill>
                <a:schemeClr val="tx1"/>
              </a:solidFill>
              <a:effectLst/>
              <a:latin typeface="Times New Roman" panose="02020603050405020304" pitchFamily="18" charset="0"/>
              <a:ea typeface="+mn-ea"/>
              <a:cs typeface="Times New Roman" panose="02020603050405020304" pitchFamily="18" charset="0"/>
            </a:rPr>
            <a:t>Funding this project proactively is preferable to attempting to extend the life of an aging and increasingly unsupported system. As equipment reaches end of life, replacement parts become more difficult and expensive to obtain, vendor support decreases, and the risk of prolonged outages increases. Delaying replacement beyond the recommended lifecycle could ultimately increase project costs while exposing the county to unnecessary operational risk.</a:t>
          </a:r>
        </a:p>
        <a:p>
          <a:endParaRPr lang="en-US" sz="1300">
            <a:solidFill>
              <a:schemeClr val="tx1"/>
            </a:solidFill>
            <a:effectLst/>
            <a:latin typeface="Times New Roman" panose="02020603050405020304" pitchFamily="18" charset="0"/>
            <a:ea typeface="+mn-ea"/>
            <a:cs typeface="Times New Roman" panose="02020603050405020304" pitchFamily="18" charset="0"/>
          </a:endParaRPr>
        </a:p>
        <a:p>
          <a:r>
            <a:rPr lang="en-US" sz="1300">
              <a:solidFill>
                <a:schemeClr val="tx1"/>
              </a:solidFill>
              <a:effectLst/>
              <a:latin typeface="Times New Roman" panose="02020603050405020304" pitchFamily="18" charset="0"/>
              <a:ea typeface="+mn-ea"/>
              <a:cs typeface="Times New Roman" panose="02020603050405020304" pitchFamily="18" charset="0"/>
            </a:rPr>
            <a:t>Because implementation of a replacement radio system is a significant, multi-phase undertaking—including system design, procurement, equipment acquisition, site preparation, installation, testing, migration, training, and final cutover—the project requires substantial advance planning. Current estimates indicate that implementation may require approximately 389 days once the project is underway. Beginning the project in advance of the November 2028 support deadline provides necessary time to complete implementation and resolve issues before the existing system becomes unsupported.</a:t>
          </a:r>
        </a:p>
        <a:p>
          <a:endParaRPr lang="en-US" sz="1300">
            <a:solidFill>
              <a:schemeClr val="tx1"/>
            </a:solidFill>
            <a:effectLst/>
            <a:latin typeface="Times New Roman" panose="02020603050405020304" pitchFamily="18" charset="0"/>
            <a:ea typeface="+mn-ea"/>
            <a:cs typeface="Times New Roman" panose="02020603050405020304" pitchFamily="18" charset="0"/>
          </a:endParaRPr>
        </a:p>
        <a:p>
          <a:r>
            <a:rPr lang="en-US" sz="1300">
              <a:solidFill>
                <a:schemeClr val="tx1"/>
              </a:solidFill>
              <a:effectLst/>
              <a:latin typeface="Times New Roman" panose="02020603050405020304" pitchFamily="18" charset="0"/>
              <a:ea typeface="+mn-ea"/>
              <a:cs typeface="Times New Roman" panose="02020603050405020304" pitchFamily="18" charset="0"/>
            </a:rPr>
            <a:t>Notes:</a:t>
          </a:r>
        </a:p>
        <a:p>
          <a:r>
            <a:rPr lang="en-US" sz="1300">
              <a:solidFill>
                <a:schemeClr val="tx1"/>
              </a:solidFill>
              <a:effectLst/>
              <a:latin typeface="Times New Roman" panose="02020603050405020304" pitchFamily="18" charset="0"/>
              <a:ea typeface="+mn-ea"/>
              <a:cs typeface="Times New Roman" panose="02020603050405020304" pitchFamily="18" charset="0"/>
            </a:rPr>
            <a:t>Funding the project now allows Sedgwick County to manage the transition deliberately, minimize operational disruption, maintain reliable emergency communications, and position the county’s public safety communications infrastructure for the next generation of service.</a:t>
          </a:r>
        </a:p>
        <a:p>
          <a:endParaRPr lang="en-US" sz="1300" b="0" baseline="0">
            <a:solidFill>
              <a:schemeClr val="tx1"/>
            </a:solidFill>
            <a:effectLst/>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a:solidFill>
                <a:schemeClr val="tx1"/>
              </a:solidFill>
              <a:effectLst/>
              <a:latin typeface="Times New Roman" panose="02020603050405020304" pitchFamily="18" charset="0"/>
              <a:ea typeface="+mn-ea"/>
              <a:cs typeface="Times New Roman" panose="02020603050405020304" pitchFamily="18" charset="0"/>
            </a:rPr>
            <a:t>Sedgwick County Emergency Communications is requesting the replacement of its existing public safety radio system, a mission-critical infrastructure investment that supports daily emergency response operations for law enforcement, Fire, EMS, Emergency Communications, and other public safety partners throughout the county.</a:t>
          </a:r>
        </a:p>
        <a:p>
          <a:pPr marL="0" marR="0" lvl="0" indent="0" defTabSz="914400" eaLnBrk="1" fontAlgn="auto" latinLnBrk="0" hangingPunct="1">
            <a:lnSpc>
              <a:spcPct val="100000"/>
            </a:lnSpc>
            <a:spcBef>
              <a:spcPts val="0"/>
            </a:spcBef>
            <a:spcAft>
              <a:spcPts val="0"/>
            </a:spcAft>
            <a:buClrTx/>
            <a:buSzTx/>
            <a:buFontTx/>
            <a:buNone/>
            <a:tabLst/>
            <a:defRPr/>
          </a:pPr>
          <a:endParaRPr lang="en-US" sz="1300">
            <a:solidFill>
              <a:schemeClr val="tx1"/>
            </a:solidFill>
            <a:effectLst/>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b="1">
              <a:solidFill>
                <a:schemeClr val="tx1"/>
              </a:solidFill>
              <a:effectLst/>
              <a:latin typeface="Times New Roman" panose="02020603050405020304" pitchFamily="18" charset="0"/>
              <a:ea typeface="+mn-ea"/>
              <a:cs typeface="Times New Roman" panose="02020603050405020304" pitchFamily="18" charset="0"/>
            </a:rPr>
            <a:t>Questions and Answers</a:t>
          </a:r>
        </a:p>
        <a:p>
          <a:pPr marL="0" marR="0" lvl="0" indent="0" defTabSz="914400" eaLnBrk="1" fontAlgn="auto" latinLnBrk="0" hangingPunct="1">
            <a:lnSpc>
              <a:spcPct val="100000"/>
            </a:lnSpc>
            <a:spcBef>
              <a:spcPts val="0"/>
            </a:spcBef>
            <a:spcAft>
              <a:spcPts val="0"/>
            </a:spcAft>
            <a:buClrTx/>
            <a:buSzTx/>
            <a:buFontTx/>
            <a:buNone/>
            <a:tabLst/>
            <a:defRPr/>
          </a:pPr>
          <a:endParaRPr lang="en-US" sz="1300">
            <a:solidFill>
              <a:schemeClr val="tx1"/>
            </a:solidFill>
            <a:effectLst/>
            <a:latin typeface="Times New Roman" panose="02020603050405020304" pitchFamily="18" charset="0"/>
            <a:ea typeface="+mn-ea"/>
            <a:cs typeface="Times New Roman" panose="02020603050405020304" pitchFamily="18" charset="0"/>
          </a:endParaRPr>
        </a:p>
        <a:p>
          <a:pPr marL="0" marR="0">
            <a:lnSpc>
              <a:spcPct val="115000"/>
            </a:lnSpc>
            <a:spcAft>
              <a:spcPts val="800"/>
            </a:spcAft>
            <a:buNone/>
          </a:pPr>
          <a:r>
            <a:rPr lang="en-US" sz="1300" b="0" i="0" u="none" strike="noStrike">
              <a:solidFill>
                <a:schemeClr val="tx1"/>
              </a:solidFill>
              <a:effectLst/>
              <a:latin typeface="Times New Roman" panose="02020603050405020304" pitchFamily="18" charset="0"/>
              <a:ea typeface="+mn-ea"/>
              <a:cs typeface="Times New Roman" panose="02020603050405020304" pitchFamily="18" charset="0"/>
            </a:rPr>
            <a:t>Tania</a:t>
          </a:r>
          <a:r>
            <a:rPr lang="en-US" sz="1300">
              <a:effectLst/>
              <a:latin typeface="Times New Roman" panose="02020603050405020304" pitchFamily="18" charset="0"/>
              <a:cs typeface="Times New Roman" panose="02020603050405020304" pitchFamily="18" charset="0"/>
            </a:rPr>
            <a:t> Cole: </a:t>
          </a:r>
          <a:r>
            <a:rPr lang="en-US" sz="1300" kern="100">
              <a:effectLst/>
              <a:latin typeface="Times New Roman" panose="02020603050405020304" pitchFamily="18" charset="0"/>
              <a:ea typeface="Aptos" panose="020B0004020202020204" pitchFamily="34" charset="0"/>
              <a:cs typeface="Times New Roman" panose="02020603050405020304" pitchFamily="18" charset="0"/>
            </a:rPr>
            <a:t>Can you just help me understand? It appears there's just one (1) bid and it's under NASPO ValuePoint Master Agreement with Motorola. So can you help me understand that a little bit, Joe? </a:t>
          </a:r>
        </a:p>
        <a:p>
          <a:pPr marL="0" marR="0">
            <a:lnSpc>
              <a:spcPct val="115000"/>
            </a:lnSpc>
            <a:spcAft>
              <a:spcPts val="800"/>
            </a:spcAft>
            <a:buNone/>
          </a:pPr>
          <a:r>
            <a:rPr lang="en-US" sz="1300" b="0" i="0" u="none" strike="noStrike">
              <a:solidFill>
                <a:schemeClr val="tx1"/>
              </a:solidFill>
              <a:effectLst/>
              <a:latin typeface="Times New Roman" panose="02020603050405020304" pitchFamily="18" charset="0"/>
              <a:ea typeface="+mn-ea"/>
              <a:cs typeface="Times New Roman" panose="02020603050405020304" pitchFamily="18" charset="0"/>
            </a:rPr>
            <a:t>Joe</a:t>
          </a:r>
          <a:r>
            <a:rPr lang="en-US" sz="1300">
              <a:effectLst/>
              <a:latin typeface="Times New Roman" panose="02020603050405020304" pitchFamily="18" charset="0"/>
              <a:cs typeface="Times New Roman" panose="02020603050405020304" pitchFamily="18" charset="0"/>
            </a:rPr>
            <a:t> Thomas: </a:t>
          </a:r>
          <a:r>
            <a:rPr lang="en-US" sz="1300" kern="100">
              <a:effectLst/>
              <a:latin typeface="Times New Roman" panose="02020603050405020304" pitchFamily="18" charset="0"/>
              <a:ea typeface="Aptos" panose="020B0004020202020204" pitchFamily="34" charset="0"/>
              <a:cs typeface="Times New Roman" panose="02020603050405020304" pitchFamily="18" charset="0"/>
            </a:rPr>
            <a:t>Okay. NASPO is the National Association of State Procurement Officers. So what they do is they use the whole United States,</a:t>
          </a:r>
          <a:r>
            <a:rPr lang="en-US" sz="1300" kern="100" baseline="0">
              <a:effectLst/>
              <a:latin typeface="Times New Roman" panose="02020603050405020304" pitchFamily="18" charset="0"/>
              <a:ea typeface="Aptos" panose="020B0004020202020204" pitchFamily="34" charset="0"/>
              <a:cs typeface="Times New Roman" panose="02020603050405020304" pitchFamily="18" charset="0"/>
            </a:rPr>
            <a:t> a</a:t>
          </a:r>
          <a:r>
            <a:rPr lang="en-US" sz="1300" kern="100">
              <a:effectLst/>
              <a:latin typeface="Times New Roman" panose="02020603050405020304" pitchFamily="18" charset="0"/>
              <a:ea typeface="Aptos" panose="020B0004020202020204" pitchFamily="34" charset="0"/>
              <a:cs typeface="Times New Roman" panose="02020603050405020304" pitchFamily="18" charset="0"/>
            </a:rPr>
            <a:t>ll 50 states, to be able to put together their offerings. Then they create a contract based on that nationwide need. Motorola has made an agreement with them. As you can see from the table, NASPO by coordinating all 50 states, was able to bring about a $3 million savings on the NASPO cooperative contract. And then there's another one for</a:t>
          </a:r>
          <a:r>
            <a:rPr lang="en-US" sz="1300" kern="100" baseline="0">
              <a:effectLst/>
              <a:latin typeface="Times New Roman" panose="02020603050405020304" pitchFamily="18" charset="0"/>
              <a:ea typeface="Aptos" panose="020B0004020202020204" pitchFamily="34" charset="0"/>
              <a:cs typeface="Times New Roman" panose="02020603050405020304" pitchFamily="18" charset="0"/>
            </a:rPr>
            <a:t> </a:t>
          </a:r>
          <a:r>
            <a:rPr lang="en-US" sz="1300" kern="100">
              <a:effectLst/>
              <a:latin typeface="Times New Roman" panose="02020603050405020304" pitchFamily="18" charset="0"/>
              <a:ea typeface="Aptos" panose="020B0004020202020204" pitchFamily="34" charset="0"/>
              <a:cs typeface="Times New Roman" panose="02020603050405020304" pitchFamily="18" charset="0"/>
            </a:rPr>
            <a:t>about $4.1 million.</a:t>
          </a:r>
        </a:p>
        <a:p>
          <a:pPr marL="0" marR="0">
            <a:lnSpc>
              <a:spcPct val="115000"/>
            </a:lnSpc>
            <a:spcAft>
              <a:spcPts val="800"/>
            </a:spcAft>
            <a:buNone/>
          </a:pPr>
          <a:r>
            <a:rPr lang="en-US" sz="1300" b="0" i="0" u="none" strike="noStrike">
              <a:solidFill>
                <a:schemeClr val="tx1"/>
              </a:solidFill>
              <a:effectLst/>
              <a:latin typeface="Times New Roman" panose="02020603050405020304" pitchFamily="18" charset="0"/>
              <a:ea typeface="+mn-ea"/>
              <a:cs typeface="Times New Roman" panose="02020603050405020304" pitchFamily="18" charset="0"/>
            </a:rPr>
            <a:t>Elora Forshee:</a:t>
          </a:r>
          <a:r>
            <a:rPr lang="en-US" sz="1300" b="0" i="0" u="none" strike="noStrike" baseline="0">
              <a:solidFill>
                <a:schemeClr val="tx1"/>
              </a:solidFill>
              <a:effectLst/>
              <a:latin typeface="Times New Roman" panose="02020603050405020304" pitchFamily="18" charset="0"/>
              <a:ea typeface="+mn-ea"/>
              <a:cs typeface="Times New Roman" panose="02020603050405020304" pitchFamily="18" charset="0"/>
            </a:rPr>
            <a:t> </a:t>
          </a:r>
          <a:r>
            <a:rPr lang="en-US" sz="1300" kern="100">
              <a:effectLst/>
              <a:latin typeface="Times New Roman" panose="02020603050405020304" pitchFamily="18" charset="0"/>
              <a:ea typeface="Aptos" panose="020B0004020202020204" pitchFamily="34" charset="0"/>
              <a:cs typeface="Times New Roman" panose="02020603050405020304" pitchFamily="18" charset="0"/>
            </a:rPr>
            <a:t>The additional $4.1 million worth of savings is really just an incentive within the state of Kansas to bring Sedgwick County on to that system. It was an incentive they offered to bring us on to that </a:t>
          </a:r>
          <a:r>
            <a:rPr lang="en-US" sz="1300">
              <a:latin typeface="Times New Roman" panose="02020603050405020304" pitchFamily="18" charset="0"/>
              <a:cs typeface="Times New Roman" panose="02020603050405020304" pitchFamily="18" charset="0"/>
            </a:rPr>
            <a:t>Astro System that they utilize throughout the state of Kansas. That's the KSICS (Kansas Statewide Interoperable</a:t>
          </a:r>
          <a:r>
            <a:rPr lang="en-US" sz="1300" baseline="0">
              <a:latin typeface="Times New Roman" panose="02020603050405020304" pitchFamily="18" charset="0"/>
              <a:cs typeface="Times New Roman" panose="02020603050405020304" pitchFamily="18" charset="0"/>
            </a:rPr>
            <a:t> Communication System.</a:t>
          </a:r>
        </a:p>
        <a:p>
          <a:pPr marL="0" marR="0">
            <a:lnSpc>
              <a:spcPct val="115000"/>
            </a:lnSpc>
            <a:spcAft>
              <a:spcPts val="800"/>
            </a:spcAft>
            <a:buNone/>
          </a:pPr>
          <a:r>
            <a:rPr lang="en-US" sz="1300" b="0" i="0" u="none" strike="noStrike">
              <a:solidFill>
                <a:schemeClr val="tx1"/>
              </a:solidFill>
              <a:effectLst/>
              <a:latin typeface="Times New Roman" panose="02020603050405020304" pitchFamily="18" charset="0"/>
              <a:ea typeface="+mn-ea"/>
              <a:cs typeface="Times New Roman" panose="02020603050405020304" pitchFamily="18" charset="0"/>
            </a:rPr>
            <a:t>Joe</a:t>
          </a:r>
          <a:r>
            <a:rPr lang="en-US" sz="1300">
              <a:effectLst/>
              <a:latin typeface="Times New Roman" panose="02020603050405020304" pitchFamily="18" charset="0"/>
              <a:cs typeface="Times New Roman" panose="02020603050405020304" pitchFamily="18" charset="0"/>
            </a:rPr>
            <a:t> Thomas: </a:t>
          </a:r>
          <a:r>
            <a:rPr lang="en-US" sz="1300" kern="100">
              <a:effectLst/>
              <a:latin typeface="Times New Roman" panose="02020603050405020304" pitchFamily="18" charset="0"/>
              <a:ea typeface="Aptos" panose="020B0004020202020204" pitchFamily="34" charset="0"/>
              <a:cs typeface="Times New Roman" panose="02020603050405020304" pitchFamily="18" charset="0"/>
            </a:rPr>
            <a:t>I want to say that when they do this, it's a competitive solicitation. So other radio systems could have bid on it but Motorola is the one they awarded to. </a:t>
          </a:r>
        </a:p>
        <a:p>
          <a:r>
            <a:rPr lang="en-US" sz="1300" b="0" i="0" u="none" strike="noStrike">
              <a:solidFill>
                <a:schemeClr val="tx1"/>
              </a:solidFill>
              <a:effectLst/>
              <a:latin typeface="Times New Roman" panose="02020603050405020304" pitchFamily="18" charset="0"/>
              <a:ea typeface="+mn-ea"/>
              <a:cs typeface="Times New Roman" panose="02020603050405020304" pitchFamily="18" charset="0"/>
            </a:rPr>
            <a:t>Tania</a:t>
          </a:r>
          <a:r>
            <a:rPr lang="en-US" sz="1300">
              <a:effectLst/>
              <a:latin typeface="Times New Roman" panose="02020603050405020304" pitchFamily="18" charset="0"/>
              <a:cs typeface="Times New Roman" panose="02020603050405020304" pitchFamily="18" charset="0"/>
            </a:rPr>
            <a:t> Cole: Y</a:t>
          </a:r>
          <a:r>
            <a:rPr lang="en-US" sz="1300">
              <a:effectLst/>
              <a:latin typeface="Times New Roman" panose="02020603050405020304" pitchFamily="18" charset="0"/>
              <a:ea typeface="Aptos" panose="020B0004020202020204" pitchFamily="34" charset="0"/>
              <a:cs typeface="Times New Roman" panose="02020603050405020304" pitchFamily="18" charset="0"/>
            </a:rPr>
            <a:t>ou're familiar with Motorola, correct?</a:t>
          </a:r>
          <a:endParaRPr lang="en-US" sz="1300">
            <a:effectLst/>
            <a:latin typeface="Times New Roman" panose="02020603050405020304" pitchFamily="18" charset="0"/>
            <a:cs typeface="Times New Roman" panose="02020603050405020304" pitchFamily="18" charset="0"/>
          </a:endParaRPr>
        </a:p>
        <a:p>
          <a:endParaRPr lang="en-US" sz="1300">
            <a:effectLst/>
            <a:latin typeface="Times New Roman" panose="02020603050405020304" pitchFamily="18" charset="0"/>
            <a:cs typeface="Times New Roman" panose="02020603050405020304" pitchFamily="18" charset="0"/>
          </a:endParaRPr>
        </a:p>
        <a:p>
          <a:pPr marL="0" marR="0">
            <a:lnSpc>
              <a:spcPct val="115000"/>
            </a:lnSpc>
            <a:spcAft>
              <a:spcPts val="800"/>
            </a:spcAft>
            <a:buNone/>
          </a:pPr>
          <a:r>
            <a:rPr lang="en-US" sz="1300" b="0" i="0" u="none" strike="noStrike">
              <a:solidFill>
                <a:schemeClr val="tx1"/>
              </a:solidFill>
              <a:effectLst/>
              <a:latin typeface="Times New Roman" panose="02020603050405020304" pitchFamily="18" charset="0"/>
              <a:ea typeface="+mn-ea"/>
              <a:cs typeface="Times New Roman" panose="02020603050405020304" pitchFamily="18" charset="0"/>
            </a:rPr>
            <a:t>Elora Forshee:</a:t>
          </a:r>
          <a:r>
            <a:rPr lang="en-US" sz="1300" b="0" i="0" u="none" strike="noStrike" baseline="0">
              <a:solidFill>
                <a:schemeClr val="tx1"/>
              </a:solidFill>
              <a:effectLst/>
              <a:latin typeface="Times New Roman" panose="02020603050405020304" pitchFamily="18" charset="0"/>
              <a:ea typeface="+mn-ea"/>
              <a:cs typeface="Times New Roman" panose="02020603050405020304" pitchFamily="18" charset="0"/>
            </a:rPr>
            <a:t> </a:t>
          </a:r>
          <a:r>
            <a:rPr lang="en-US" sz="1300" kern="100">
              <a:effectLst/>
              <a:latin typeface="Times New Roman" panose="02020603050405020304" pitchFamily="18" charset="0"/>
              <a:ea typeface="Aptos" panose="020B0004020202020204" pitchFamily="34" charset="0"/>
              <a:cs typeface="Times New Roman" panose="02020603050405020304" pitchFamily="18" charset="0"/>
            </a:rPr>
            <a:t>Correct. Yes. </a:t>
          </a:r>
        </a:p>
        <a:p>
          <a:pPr marL="0" marR="0">
            <a:lnSpc>
              <a:spcPct val="115000"/>
            </a:lnSpc>
            <a:spcAft>
              <a:spcPts val="800"/>
            </a:spcAft>
            <a:buNone/>
          </a:pPr>
          <a:r>
            <a:rPr lang="en-US" sz="1300" b="0" i="0" u="none" strike="noStrike">
              <a:solidFill>
                <a:schemeClr val="tx1"/>
              </a:solidFill>
              <a:effectLst/>
              <a:latin typeface="Times New Roman" panose="02020603050405020304" pitchFamily="18" charset="0"/>
              <a:ea typeface="+mn-ea"/>
              <a:cs typeface="Times New Roman" panose="02020603050405020304" pitchFamily="18" charset="0"/>
            </a:rPr>
            <a:t>Tim Myers:</a:t>
          </a:r>
          <a:r>
            <a:rPr lang="en-US" sz="1300" b="0" i="0" u="none" strike="noStrike" baseline="0">
              <a:solidFill>
                <a:schemeClr val="tx1"/>
              </a:solidFill>
              <a:effectLst/>
              <a:latin typeface="Times New Roman" panose="02020603050405020304" pitchFamily="18" charset="0"/>
              <a:ea typeface="+mn-ea"/>
              <a:cs typeface="Times New Roman" panose="02020603050405020304" pitchFamily="18" charset="0"/>
            </a:rPr>
            <a:t> </a:t>
          </a:r>
          <a:r>
            <a:rPr lang="en-US" sz="1300" kern="100">
              <a:effectLst/>
              <a:latin typeface="Times New Roman" panose="02020603050405020304" pitchFamily="18" charset="0"/>
              <a:ea typeface="Aptos" panose="020B0004020202020204" pitchFamily="34" charset="0"/>
              <a:cs typeface="Times New Roman" panose="02020603050405020304" pitchFamily="18" charset="0"/>
            </a:rPr>
            <a:t>Laura, if I'm reading this correctly, we get that one through the state of Kansas but that will expire September 18, 2026? </a:t>
          </a:r>
        </a:p>
        <a:p>
          <a:pPr marL="0" marR="0">
            <a:lnSpc>
              <a:spcPct val="115000"/>
            </a:lnSpc>
            <a:spcAft>
              <a:spcPts val="800"/>
            </a:spcAft>
            <a:buNone/>
          </a:pPr>
          <a:r>
            <a:rPr lang="en-US" sz="1300" b="0" i="0" u="none" strike="noStrike">
              <a:solidFill>
                <a:schemeClr val="tx1"/>
              </a:solidFill>
              <a:effectLst/>
              <a:latin typeface="Times New Roman" panose="02020603050405020304" pitchFamily="18" charset="0"/>
              <a:ea typeface="+mn-ea"/>
              <a:cs typeface="Times New Roman" panose="02020603050405020304" pitchFamily="18" charset="0"/>
            </a:rPr>
            <a:t>Elora Forshee: </a:t>
          </a:r>
          <a:r>
            <a:rPr lang="en-US" sz="1300" kern="100">
              <a:effectLst/>
              <a:latin typeface="Times New Roman" panose="02020603050405020304" pitchFamily="18" charset="0"/>
              <a:ea typeface="Aptos" panose="020B0004020202020204" pitchFamily="34" charset="0"/>
              <a:cs typeface="Times New Roman" panose="02020603050405020304" pitchFamily="18" charset="0"/>
            </a:rPr>
            <a:t>That is correct. All contracts must be signed or the quote, an agreement must be signed by September 18th by the Commission. </a:t>
          </a:r>
        </a:p>
        <a:p>
          <a:pPr marL="0" marR="0">
            <a:lnSpc>
              <a:spcPct val="115000"/>
            </a:lnSpc>
            <a:spcAft>
              <a:spcPts val="800"/>
            </a:spcAft>
            <a:buNone/>
          </a:pPr>
          <a:r>
            <a:rPr lang="en-US" sz="1300" b="0" i="0" u="none" strike="noStrike">
              <a:solidFill>
                <a:schemeClr val="tx1"/>
              </a:solidFill>
              <a:effectLst/>
              <a:latin typeface="Times New Roman" panose="02020603050405020304" pitchFamily="18" charset="0"/>
              <a:ea typeface="+mn-ea"/>
              <a:cs typeface="Times New Roman" panose="02020603050405020304" pitchFamily="18" charset="0"/>
            </a:rPr>
            <a:t>Joe</a:t>
          </a:r>
          <a:r>
            <a:rPr lang="en-US" sz="1300">
              <a:effectLst/>
              <a:latin typeface="Times New Roman" panose="02020603050405020304" pitchFamily="18" charset="0"/>
              <a:cs typeface="Times New Roman" panose="02020603050405020304" pitchFamily="18" charset="0"/>
            </a:rPr>
            <a:t> Thomas: </a:t>
          </a:r>
          <a:r>
            <a:rPr lang="en-US" sz="1300" kern="100">
              <a:effectLst/>
              <a:latin typeface="Times New Roman" panose="02020603050405020304" pitchFamily="18" charset="0"/>
              <a:ea typeface="Aptos" panose="020B0004020202020204" pitchFamily="34" charset="0"/>
              <a:cs typeface="Times New Roman" panose="02020603050405020304" pitchFamily="18" charset="0"/>
            </a:rPr>
            <a:t>Legal did a great job of putting it together. Elora sent them the contract to review</a:t>
          </a:r>
          <a:r>
            <a:rPr lang="en-US" sz="1300" kern="100" baseline="0">
              <a:effectLst/>
              <a:latin typeface="Times New Roman" panose="02020603050405020304" pitchFamily="18" charset="0"/>
              <a:ea typeface="Aptos" panose="020B0004020202020204" pitchFamily="34" charset="0"/>
              <a:cs typeface="Times New Roman" panose="02020603050405020304" pitchFamily="18" charset="0"/>
            </a:rPr>
            <a:t> ahead of time s</a:t>
          </a:r>
          <a:r>
            <a:rPr lang="en-US" sz="1300" kern="100">
              <a:effectLst/>
              <a:latin typeface="Times New Roman" panose="02020603050405020304" pitchFamily="18" charset="0"/>
              <a:ea typeface="Aptos" panose="020B0004020202020204" pitchFamily="34" charset="0"/>
              <a:cs typeface="Times New Roman" panose="02020603050405020304" pitchFamily="18" charset="0"/>
            </a:rPr>
            <a:t>o once we get this approved by the Commissioners, we can move right away. We don't want to lose that discount. </a:t>
          </a:r>
        </a:p>
        <a:p>
          <a:pPr marL="0" marR="0" lvl="0" indent="0" defTabSz="914400" eaLnBrk="1" fontAlgn="auto" latinLnBrk="0" hangingPunct="1">
            <a:lnSpc>
              <a:spcPct val="100000"/>
            </a:lnSpc>
            <a:spcBef>
              <a:spcPts val="0"/>
            </a:spcBef>
            <a:spcAft>
              <a:spcPts val="0"/>
            </a:spcAft>
            <a:buClrTx/>
            <a:buSzTx/>
            <a:buFontTx/>
            <a:buNone/>
            <a:tabLst/>
            <a:defRPr/>
          </a:pPr>
          <a:r>
            <a:rPr lang="en-US" sz="1300" b="0" i="0" u="none" strike="noStrike">
              <a:solidFill>
                <a:schemeClr val="tx1"/>
              </a:solidFill>
              <a:effectLst/>
              <a:latin typeface="Times New Roman" panose="02020603050405020304" pitchFamily="18" charset="0"/>
              <a:ea typeface="+mn-ea"/>
              <a:cs typeface="Times New Roman" panose="02020603050405020304" pitchFamily="18" charset="0"/>
            </a:rPr>
            <a:t>Tania</a:t>
          </a:r>
          <a:r>
            <a:rPr lang="en-US" sz="1300">
              <a:effectLst/>
              <a:latin typeface="Times New Roman" panose="02020603050405020304" pitchFamily="18" charset="0"/>
              <a:cs typeface="Times New Roman" panose="02020603050405020304" pitchFamily="18" charset="0"/>
            </a:rPr>
            <a:t> Cole: If</a:t>
          </a:r>
          <a:r>
            <a:rPr lang="en-US" sz="1300">
              <a:solidFill>
                <a:schemeClr val="tx1"/>
              </a:solidFill>
              <a:effectLst/>
              <a:latin typeface="Times New Roman" panose="02020603050405020304" pitchFamily="18" charset="0"/>
              <a:ea typeface="+mn-ea"/>
              <a:cs typeface="Times New Roman" panose="02020603050405020304" pitchFamily="18" charset="0"/>
            </a:rPr>
            <a:t> I'm understanding this it's about 389 days to do this project?</a:t>
          </a:r>
        </a:p>
        <a:p>
          <a:endParaRPr lang="en-US" sz="1300">
            <a:effectLst/>
            <a:latin typeface="Times New Roman" panose="02020603050405020304" pitchFamily="18" charset="0"/>
            <a:cs typeface="Times New Roman" panose="02020603050405020304" pitchFamily="18" charset="0"/>
          </a:endParaRPr>
        </a:p>
        <a:p>
          <a:r>
            <a:rPr lang="en-US" sz="1300" b="0" i="0" u="none" strike="noStrike">
              <a:solidFill>
                <a:schemeClr val="tx1"/>
              </a:solidFill>
              <a:effectLst/>
              <a:latin typeface="Times New Roman" panose="02020603050405020304" pitchFamily="18" charset="0"/>
              <a:ea typeface="+mn-ea"/>
              <a:cs typeface="Times New Roman" panose="02020603050405020304" pitchFamily="18" charset="0"/>
            </a:rPr>
            <a:t>Elora Forshee:</a:t>
          </a:r>
          <a:r>
            <a:rPr lang="en-US" sz="1300" b="0" i="0" u="none" strike="noStrike" baseline="0">
              <a:solidFill>
                <a:schemeClr val="tx1"/>
              </a:solidFill>
              <a:effectLst/>
              <a:latin typeface="Times New Roman" panose="02020603050405020304" pitchFamily="18" charset="0"/>
              <a:ea typeface="+mn-ea"/>
              <a:cs typeface="Times New Roman" panose="02020603050405020304" pitchFamily="18" charset="0"/>
            </a:rPr>
            <a:t> Yes</a:t>
          </a:r>
          <a:r>
            <a:rPr lang="en-US" sz="1300">
              <a:effectLst/>
              <a:latin typeface="Times New Roman" panose="02020603050405020304" pitchFamily="18" charset="0"/>
              <a:ea typeface="Aptos" panose="020B0004020202020204" pitchFamily="34" charset="0"/>
              <a:cs typeface="Times New Roman" panose="02020603050405020304" pitchFamily="18" charset="0"/>
            </a:rPr>
            <a:t>.</a:t>
          </a:r>
          <a:endParaRPr lang="en-US" sz="1300" b="0" i="0" u="none" strike="noStrike" baseline="0">
            <a:solidFill>
              <a:schemeClr val="tx1"/>
            </a:solidFill>
            <a:effectLst/>
            <a:latin typeface="Times New Roman" panose="02020603050405020304" pitchFamily="18" charset="0"/>
            <a:ea typeface="+mn-ea"/>
            <a:cs typeface="Times New Roman" panose="02020603050405020304" pitchFamily="18" charset="0"/>
          </a:endParaRPr>
        </a:p>
        <a:p>
          <a:endParaRPr lang="en-US" sz="1300">
            <a:effectLst/>
            <a:latin typeface="Times New Roman" panose="02020603050405020304" pitchFamily="18" charset="0"/>
            <a:cs typeface="Times New Roman" panose="02020603050405020304" pitchFamily="18" charset="0"/>
          </a:endParaRPr>
        </a:p>
        <a:p>
          <a:pPr marL="0" marR="0">
            <a:lnSpc>
              <a:spcPct val="115000"/>
            </a:lnSpc>
            <a:spcAft>
              <a:spcPts val="800"/>
            </a:spcAft>
            <a:buNone/>
          </a:pPr>
          <a:r>
            <a:rPr lang="en-US" sz="1300" b="0" i="0" u="none" strike="noStrike">
              <a:solidFill>
                <a:schemeClr val="tx1"/>
              </a:solidFill>
              <a:effectLst/>
              <a:latin typeface="Times New Roman" panose="02020603050405020304" pitchFamily="18" charset="0"/>
              <a:ea typeface="+mn-ea"/>
              <a:cs typeface="Times New Roman" panose="02020603050405020304" pitchFamily="18" charset="0"/>
            </a:rPr>
            <a:t>Tania</a:t>
          </a:r>
          <a:r>
            <a:rPr lang="en-US" sz="1300">
              <a:effectLst/>
              <a:latin typeface="Times New Roman" panose="02020603050405020304" pitchFamily="18" charset="0"/>
              <a:cs typeface="Times New Roman" panose="02020603050405020304" pitchFamily="18" charset="0"/>
            </a:rPr>
            <a:t> Cole: </a:t>
          </a:r>
          <a:r>
            <a:rPr lang="en-US" sz="1300" kern="100">
              <a:effectLst/>
              <a:latin typeface="Times New Roman" panose="02020603050405020304" pitchFamily="18" charset="0"/>
              <a:ea typeface="Aptos" panose="020B0004020202020204" pitchFamily="34" charset="0"/>
              <a:cs typeface="Times New Roman" panose="02020603050405020304" pitchFamily="18" charset="0"/>
            </a:rPr>
            <a:t>That has to be ready to go by November 2028.</a:t>
          </a:r>
        </a:p>
        <a:p>
          <a:pPr marL="0" marR="0">
            <a:lnSpc>
              <a:spcPct val="115000"/>
            </a:lnSpc>
            <a:spcAft>
              <a:spcPts val="800"/>
            </a:spcAft>
            <a:buNone/>
          </a:pPr>
          <a:r>
            <a:rPr lang="en-US" sz="1300" b="0" i="0" u="none" strike="noStrike">
              <a:solidFill>
                <a:schemeClr val="tx1"/>
              </a:solidFill>
              <a:effectLst/>
              <a:latin typeface="Times New Roman" panose="02020603050405020304" pitchFamily="18" charset="0"/>
              <a:ea typeface="+mn-ea"/>
              <a:cs typeface="Times New Roman" panose="02020603050405020304" pitchFamily="18" charset="0"/>
            </a:rPr>
            <a:t>Elora Forshee: </a:t>
          </a:r>
          <a:r>
            <a:rPr lang="en-US" sz="1300" kern="100">
              <a:effectLst/>
              <a:latin typeface="Times New Roman" panose="02020603050405020304" pitchFamily="18" charset="0"/>
              <a:ea typeface="Aptos" panose="020B0004020202020204" pitchFamily="34" charset="0"/>
              <a:cs typeface="Times New Roman" panose="02020603050405020304" pitchFamily="18" charset="0"/>
            </a:rPr>
            <a:t>Correct. So our current radio system will still operate post November 2028 but we're out of support at that point. That means if any piece of that critical infrastructure were to fail, any issues that we were to encounter that we could not remediate on our own, we would just be without. </a:t>
          </a:r>
        </a:p>
        <a:p>
          <a:pPr marL="0" marR="0" lvl="0" indent="0" defTabSz="914400" eaLnBrk="1" fontAlgn="auto" latinLnBrk="0" hangingPunct="1">
            <a:lnSpc>
              <a:spcPct val="100000"/>
            </a:lnSpc>
            <a:spcBef>
              <a:spcPts val="0"/>
            </a:spcBef>
            <a:spcAft>
              <a:spcPts val="0"/>
            </a:spcAft>
            <a:buClrTx/>
            <a:buSzTx/>
            <a:buFontTx/>
            <a:buNone/>
            <a:tabLst/>
            <a:defRPr/>
          </a:pPr>
          <a:r>
            <a:rPr lang="en-US" sz="1300" b="0" i="0" u="none" strike="noStrike">
              <a:solidFill>
                <a:schemeClr val="tx1"/>
              </a:solidFill>
              <a:effectLst/>
              <a:latin typeface="Times New Roman" panose="02020603050405020304" pitchFamily="18" charset="0"/>
              <a:ea typeface="+mn-ea"/>
              <a:cs typeface="Times New Roman" panose="02020603050405020304" pitchFamily="18" charset="0"/>
            </a:rPr>
            <a:t>Brandi</a:t>
          </a:r>
          <a:r>
            <a:rPr lang="en-US" sz="1300">
              <a:effectLst/>
              <a:latin typeface="Times New Roman" panose="02020603050405020304" pitchFamily="18" charset="0"/>
              <a:cs typeface="Times New Roman" panose="02020603050405020304" pitchFamily="18" charset="0"/>
            </a:rPr>
            <a:t> Baily: W</a:t>
          </a:r>
          <a:r>
            <a:rPr lang="en-US" sz="1300">
              <a:solidFill>
                <a:schemeClr val="tx1"/>
              </a:solidFill>
              <a:effectLst/>
              <a:latin typeface="Times New Roman" panose="02020603050405020304" pitchFamily="18" charset="0"/>
              <a:ea typeface="+mn-ea"/>
              <a:cs typeface="Times New Roman" panose="02020603050405020304" pitchFamily="18" charset="0"/>
            </a:rPr>
            <a:t>hat is the funding of the project and are the funds available to fund it? </a:t>
          </a:r>
        </a:p>
        <a:p>
          <a:endParaRPr lang="en-US" sz="1300">
            <a:effectLst/>
            <a:latin typeface="Times New Roman" panose="02020603050405020304" pitchFamily="18"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b="0" i="0" u="none" strike="noStrike">
              <a:solidFill>
                <a:schemeClr val="tx1"/>
              </a:solidFill>
              <a:effectLst/>
              <a:latin typeface="Times New Roman" panose="02020603050405020304" pitchFamily="18" charset="0"/>
              <a:ea typeface="+mn-ea"/>
              <a:cs typeface="Times New Roman" panose="02020603050405020304" pitchFamily="18" charset="0"/>
            </a:rPr>
            <a:t>Elora Forshee:</a:t>
          </a:r>
          <a:r>
            <a:rPr lang="en-US" sz="1300" b="0" i="0" u="none" strike="noStrike" baseline="0">
              <a:solidFill>
                <a:schemeClr val="tx1"/>
              </a:solidFill>
              <a:effectLst/>
              <a:latin typeface="Times New Roman" panose="02020603050405020304" pitchFamily="18" charset="0"/>
              <a:ea typeface="+mn-ea"/>
              <a:cs typeface="Times New Roman" panose="02020603050405020304" pitchFamily="18" charset="0"/>
            </a:rPr>
            <a:t> </a:t>
          </a:r>
          <a:r>
            <a:rPr lang="en-US" sz="1300">
              <a:solidFill>
                <a:schemeClr val="tx1"/>
              </a:solidFill>
              <a:effectLst/>
              <a:latin typeface="Times New Roman" panose="02020603050405020304" pitchFamily="18" charset="0"/>
              <a:ea typeface="+mn-ea"/>
              <a:cs typeface="Times New Roman" panose="02020603050405020304" pitchFamily="18" charset="0"/>
            </a:rPr>
            <a:t>So it is going to be bond funded for the upfront piece of that payment. If you look at the maintenance cycle, that's going to be paid for out of 911 tax funds throughout those years of maintenance but the upfront purchase is bond funded. We've been working with Finance and Budget of course to get that done. That funding is available January with the release of the budget. So nothing will be paid out on this until 2027. A contract has to be signed in September but nothing will be billed until 2027. </a:t>
          </a:r>
        </a:p>
        <a:p>
          <a:endParaRPr lang="en-US" sz="1300" b="0" i="0" u="none" strike="noStrike" baseline="0">
            <a:solidFill>
              <a:schemeClr val="tx1"/>
            </a:solidFill>
            <a:effectLst/>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b="0" i="0" u="none" strike="noStrike">
              <a:solidFill>
                <a:schemeClr val="tx1"/>
              </a:solidFill>
              <a:effectLst/>
              <a:latin typeface="Times New Roman" panose="02020603050405020304" pitchFamily="18" charset="0"/>
              <a:ea typeface="+mn-ea"/>
              <a:cs typeface="Times New Roman" panose="02020603050405020304" pitchFamily="18" charset="0"/>
            </a:rPr>
            <a:t>Tania</a:t>
          </a:r>
          <a:r>
            <a:rPr lang="en-US" sz="1300">
              <a:effectLst/>
              <a:latin typeface="Times New Roman" panose="02020603050405020304" pitchFamily="18" charset="0"/>
              <a:cs typeface="Times New Roman" panose="02020603050405020304" pitchFamily="18" charset="0"/>
            </a:rPr>
            <a:t> Cole: </a:t>
          </a:r>
          <a:r>
            <a:rPr lang="en-US" sz="1300">
              <a:solidFill>
                <a:schemeClr val="tx1"/>
              </a:solidFill>
              <a:effectLst/>
              <a:latin typeface="Times New Roman" panose="02020603050405020304" pitchFamily="18" charset="0"/>
              <a:ea typeface="+mn-ea"/>
              <a:cs typeface="Times New Roman" panose="02020603050405020304" pitchFamily="18" charset="0"/>
            </a:rPr>
            <a:t>Laura, is there anything else you want to state on this particular item?</a:t>
          </a:r>
        </a:p>
        <a:p>
          <a:endParaRPr lang="en-US" sz="1300">
            <a:effectLst/>
            <a:latin typeface="Times New Roman" panose="02020603050405020304" pitchFamily="18" charset="0"/>
            <a:cs typeface="Times New Roman" panose="02020603050405020304" pitchFamily="18" charset="0"/>
          </a:endParaRPr>
        </a:p>
        <a:p>
          <a:r>
            <a:rPr lang="en-US" sz="1300" b="0" i="0" u="none" strike="noStrike">
              <a:solidFill>
                <a:schemeClr val="tx1"/>
              </a:solidFill>
              <a:effectLst/>
              <a:latin typeface="Times New Roman" panose="02020603050405020304" pitchFamily="18" charset="0"/>
              <a:ea typeface="+mn-ea"/>
              <a:cs typeface="Times New Roman" panose="02020603050405020304" pitchFamily="18" charset="0"/>
            </a:rPr>
            <a:t>Elora Forshee:</a:t>
          </a:r>
          <a:r>
            <a:rPr lang="en-US" sz="1300" b="0" i="0" u="none" strike="noStrike" baseline="0">
              <a:solidFill>
                <a:schemeClr val="tx1"/>
              </a:solidFill>
              <a:effectLst/>
              <a:latin typeface="Times New Roman" panose="02020603050405020304" pitchFamily="18" charset="0"/>
              <a:ea typeface="+mn-ea"/>
              <a:cs typeface="Times New Roman" panose="02020603050405020304" pitchFamily="18" charset="0"/>
            </a:rPr>
            <a:t> </a:t>
          </a:r>
          <a:r>
            <a:rPr lang="en-US" sz="1300">
              <a:solidFill>
                <a:schemeClr val="tx1"/>
              </a:solidFill>
              <a:effectLst/>
              <a:latin typeface="Times New Roman" panose="02020603050405020304" pitchFamily="18" charset="0"/>
              <a:ea typeface="+mn-ea"/>
              <a:cs typeface="Times New Roman" panose="02020603050405020304" pitchFamily="18" charset="0"/>
            </a:rPr>
            <a:t>No. I think Joe gave plenty of detail to speak to that high dollar amount and the value of it. </a:t>
          </a:r>
          <a:endParaRPr lang="en-US" sz="1300">
            <a:effectLst/>
            <a:latin typeface="Times New Roman" panose="02020603050405020304" pitchFamily="18" charset="0"/>
            <a:cs typeface="Times New Roman" panose="02020603050405020304" pitchFamily="18" charset="0"/>
          </a:endParaRPr>
        </a:p>
        <a:p>
          <a:endParaRPr lang="en-US" sz="1200" b="0" baseline="0">
            <a:latin typeface="Times New Roman" panose="02020603050405020304" pitchFamily="18" charset="0"/>
            <a:cs typeface="Times New Roman" panose="02020603050405020304" pitchFamily="18" charset="0"/>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0</xdr:col>
      <xdr:colOff>38099</xdr:colOff>
      <xdr:row>28</xdr:row>
      <xdr:rowOff>38099</xdr:rowOff>
    </xdr:from>
    <xdr:to>
      <xdr:col>10</xdr:col>
      <xdr:colOff>312964</xdr:colOff>
      <xdr:row>87</xdr:row>
      <xdr:rowOff>133350</xdr:rowOff>
    </xdr:to>
    <xdr:sp macro="" textlink="">
      <xdr:nvSpPr>
        <xdr:cNvPr id="2" name="TextBox 1">
          <a:extLst>
            <a:ext uri="{FF2B5EF4-FFF2-40B4-BE49-F238E27FC236}">
              <a16:creationId xmlns:a16="http://schemas.microsoft.com/office/drawing/2014/main" id="{05AEF105-13B1-4457-92FB-5691DBC328F2}"/>
            </a:ext>
          </a:extLst>
        </xdr:cNvPr>
        <xdr:cNvSpPr txBox="1"/>
      </xdr:nvSpPr>
      <xdr:spPr>
        <a:xfrm>
          <a:off x="38099" y="7686674"/>
          <a:ext cx="15200540" cy="1133475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600">
              <a:solidFill>
                <a:schemeClr val="dk1"/>
              </a:solidFill>
              <a:effectLst/>
              <a:latin typeface="Times New Roman" panose="02020603050405020304" pitchFamily="18" charset="0"/>
              <a:ea typeface="+mn-ea"/>
              <a:cs typeface="Times New Roman" panose="02020603050405020304" pitchFamily="18" charset="0"/>
            </a:rPr>
            <a:t>On the recommendation of Tammy Culley, on behalf of Human Resources, Philip Davolt moved to </a:t>
          </a:r>
          <a:r>
            <a:rPr lang="en-US" sz="1600" b="1">
              <a:solidFill>
                <a:schemeClr val="dk1"/>
              </a:solidFill>
              <a:effectLst/>
              <a:latin typeface="Times New Roman" panose="02020603050405020304" pitchFamily="18" charset="0"/>
              <a:ea typeface="+mn-ea"/>
              <a:cs typeface="Times New Roman" panose="02020603050405020304" pitchFamily="18" charset="0"/>
            </a:rPr>
            <a:t>accept the proposal from Surency Life and Health Insurance Company dba Surency at the rates listed above starting January 1, 2027 for a period of three (3) years with two (2) one (1) year options to renew.</a:t>
          </a:r>
          <a:r>
            <a:rPr lang="en-US" sz="1600" b="1" baseline="0">
              <a:solidFill>
                <a:schemeClr val="dk1"/>
              </a:solidFill>
              <a:effectLst/>
              <a:latin typeface="Times New Roman" panose="02020603050405020304" pitchFamily="18" charset="0"/>
              <a:ea typeface="+mn-ea"/>
              <a:cs typeface="Times New Roman" panose="02020603050405020304" pitchFamily="18" charset="0"/>
            </a:rPr>
            <a:t> </a:t>
          </a:r>
          <a:r>
            <a:rPr lang="en-US" sz="1600" b="0" baseline="0">
              <a:solidFill>
                <a:schemeClr val="dk1"/>
              </a:solidFill>
              <a:effectLst/>
              <a:latin typeface="Times New Roman" panose="02020603050405020304" pitchFamily="18" charset="0"/>
              <a:ea typeface="+mn-ea"/>
              <a:cs typeface="Times New Roman" panose="02020603050405020304" pitchFamily="18" charset="0"/>
            </a:rPr>
            <a:t>Corey Stokes seconded the motion. The motion passed unanimously.</a:t>
          </a:r>
          <a:endParaRPr lang="en-US" sz="1600" b="1">
            <a:solidFill>
              <a:schemeClr val="dk1"/>
            </a:solidFill>
            <a:effectLst/>
            <a:latin typeface="Times New Roman" panose="02020603050405020304" pitchFamily="18" charset="0"/>
            <a:ea typeface="+mn-ea"/>
            <a:cs typeface="Times New Roman" panose="02020603050405020304" pitchFamily="18" charset="0"/>
          </a:endParaRPr>
        </a:p>
        <a:p>
          <a:endParaRPr lang="en-US" sz="1100"/>
        </a:p>
        <a:p>
          <a:r>
            <a:rPr lang="en-US" sz="1300">
              <a:latin typeface="Times New Roman" panose="02020603050405020304" pitchFamily="18" charset="0"/>
              <a:cs typeface="Times New Roman" panose="02020603050405020304" pitchFamily="18" charset="0"/>
            </a:rPr>
            <a:t>A committee comprised of Sheena Schmutz, Cheryl Orme, Ayanna Frierson, and Sarah Meek – Human Resources; Lori McConnaughy – COMCARE; Nicole Gibbs – Communications; Kevin Nelson – Fire District 1; and Tammy Culley</a:t>
          </a:r>
          <a:r>
            <a:rPr lang="en-US" sz="1300" baseline="0">
              <a:latin typeface="Times New Roman" panose="02020603050405020304" pitchFamily="18" charset="0"/>
              <a:cs typeface="Times New Roman" panose="02020603050405020304" pitchFamily="18" charset="0"/>
            </a:rPr>
            <a:t> - </a:t>
          </a:r>
          <a:r>
            <a:rPr lang="en-US" sz="1300">
              <a:latin typeface="Times New Roman" panose="02020603050405020304" pitchFamily="18" charset="0"/>
              <a:cs typeface="Times New Roman" panose="02020603050405020304" pitchFamily="18" charset="0"/>
            </a:rPr>
            <a:t>Purchasing evaluated the proposal responses based on the criteria set forth in the RFP. The committee unanimously agreed to accept the proposal from</a:t>
          </a:r>
          <a:r>
            <a:rPr lang="en-US" sz="1300" baseline="0">
              <a:latin typeface="Times New Roman" panose="02020603050405020304" pitchFamily="18" charset="0"/>
              <a:cs typeface="Times New Roman" panose="02020603050405020304" pitchFamily="18" charset="0"/>
            </a:rPr>
            <a:t> </a:t>
          </a:r>
          <a:r>
            <a:rPr lang="en-US" sz="1300">
              <a:latin typeface="Times New Roman" panose="02020603050405020304" pitchFamily="18" charset="0"/>
              <a:cs typeface="Times New Roman" panose="02020603050405020304" pitchFamily="18" charset="0"/>
            </a:rPr>
            <a:t>Surency Life and Health Insurance Company dba Surency.</a:t>
          </a:r>
        </a:p>
        <a:p>
          <a:endParaRPr lang="en-US" sz="1300"/>
        </a:p>
        <a:p>
          <a:r>
            <a:rPr lang="en-US" sz="1300" b="0" i="0" u="none" strike="noStrike" baseline="0">
              <a:solidFill>
                <a:srgbClr val="000000"/>
              </a:solidFill>
              <a:latin typeface="Times New Roman" panose="02020603050405020304" pitchFamily="18" charset="0"/>
            </a:rPr>
            <a:t>Upon separation of employment, retirement or other circumstances resulting in the loss of benefit coverage, employees and/or their dependents may be extended the right for continuation of benefit coverage under the Federal Laws known as COBRA and under Kansas State Laws known as KPERS/KP&amp;F Retired Employee Benefits.</a:t>
          </a:r>
          <a:endParaRPr lang="en-US" sz="1100"/>
        </a:p>
        <a:p>
          <a:endParaRPr lang="en-US" sz="1100"/>
        </a:p>
        <a:p>
          <a:pPr marL="0" marR="0">
            <a:lnSpc>
              <a:spcPct val="115000"/>
            </a:lnSpc>
            <a:spcAft>
              <a:spcPts val="800"/>
            </a:spcAft>
            <a:buNone/>
          </a:pPr>
          <a:r>
            <a:rPr lang="en-US" sz="1300" kern="100">
              <a:effectLst/>
              <a:latin typeface="Times New Roman" panose="02020603050405020304" pitchFamily="18" charset="0"/>
              <a:ea typeface="Aptos" panose="020B0004020202020204" pitchFamily="34" charset="0"/>
              <a:cs typeface="Times New Roman" panose="02020603050405020304" pitchFamily="18" charset="0"/>
            </a:rPr>
            <a:t>Notes:</a:t>
          </a:r>
        </a:p>
        <a:p>
          <a:pPr marL="0" marR="0">
            <a:lnSpc>
              <a:spcPct val="115000"/>
            </a:lnSpc>
            <a:spcAft>
              <a:spcPts val="800"/>
            </a:spcAft>
            <a:buNone/>
          </a:pPr>
          <a:r>
            <a:rPr lang="en-US" sz="1300" kern="100">
              <a:effectLst/>
              <a:latin typeface="Times New Roman" panose="02020603050405020304" pitchFamily="18" charset="0"/>
              <a:ea typeface="Aptos" panose="020B0004020202020204" pitchFamily="34" charset="0"/>
              <a:cs typeface="Times New Roman" panose="02020603050405020304" pitchFamily="18" charset="0"/>
            </a:rPr>
            <a:t>This is a proposal and not a bid. Proposals are based on criteria set forth in the RFP. There are five (5) components to this RFP:</a:t>
          </a:r>
          <a:endParaRPr lang="en-US" sz="1300" kern="100">
            <a:effectLst/>
            <a:latin typeface="Aptos" panose="020B0004020202020204" pitchFamily="34" charset="0"/>
            <a:ea typeface="Aptos" panose="020B0004020202020204" pitchFamily="34" charset="0"/>
            <a:cs typeface="Times New Roman" panose="02020603050405020304" pitchFamily="18" charset="0"/>
          </a:endParaRPr>
        </a:p>
        <a:p>
          <a:endParaRPr lang="en-US" sz="1300"/>
        </a:p>
        <a:p>
          <a:endParaRPr lang="en-US" sz="1100"/>
        </a:p>
        <a:p>
          <a:endParaRPr lang="en-US" sz="1100"/>
        </a:p>
        <a:p>
          <a:endParaRPr lang="en-US" sz="1100"/>
        </a:p>
        <a:p>
          <a:endParaRPr lang="en-US" sz="1100"/>
        </a:p>
        <a:p>
          <a:endParaRPr lang="en-US" sz="1100"/>
        </a:p>
        <a:p>
          <a:endParaRPr lang="en-US" sz="1100"/>
        </a:p>
        <a:p>
          <a:endParaRPr lang="en-US" sz="1100"/>
        </a:p>
        <a:p>
          <a:endParaRPr lang="en-US" sz="1100"/>
        </a:p>
        <a:p>
          <a:r>
            <a:rPr lang="en-US" sz="1300">
              <a:latin typeface="Times New Roman" panose="02020603050405020304" pitchFamily="18" charset="0"/>
              <a:cs typeface="Times New Roman" panose="02020603050405020304" pitchFamily="18" charset="0"/>
            </a:rPr>
            <a:t>Flexible Benefit Admittaturs, Inc. is the current carrier.</a:t>
          </a:r>
        </a:p>
        <a:p>
          <a:endParaRPr lang="en-US" sz="1300">
            <a:latin typeface="Times New Roman" panose="02020603050405020304" pitchFamily="18" charset="0"/>
            <a:cs typeface="Times New Roman" panose="02020603050405020304" pitchFamily="18" charset="0"/>
          </a:endParaRPr>
        </a:p>
        <a:p>
          <a:r>
            <a:rPr lang="en-US" sz="1300">
              <a:latin typeface="Times New Roman" panose="02020603050405020304" pitchFamily="18" charset="0"/>
              <a:cs typeface="Times New Roman" panose="02020603050405020304" pitchFamily="18" charset="0"/>
            </a:rPr>
            <a:t>The price reflects a 35.7% increase.</a:t>
          </a:r>
        </a:p>
        <a:p>
          <a:endParaRPr lang="en-US" sz="1300">
            <a:latin typeface="Times New Roman" panose="02020603050405020304" pitchFamily="18" charset="0"/>
            <a:cs typeface="Times New Roman" panose="02020603050405020304" pitchFamily="18" charset="0"/>
          </a:endParaRPr>
        </a:p>
        <a:p>
          <a:r>
            <a:rPr lang="en-US" sz="1300" b="1">
              <a:latin typeface="Times New Roman" panose="02020603050405020304" pitchFamily="18" charset="0"/>
              <a:cs typeface="Times New Roman" panose="02020603050405020304" pitchFamily="18" charset="0"/>
            </a:rPr>
            <a:t>Questions and Answers</a:t>
          </a:r>
        </a:p>
        <a:p>
          <a:endParaRPr lang="en-US" sz="1300">
            <a:latin typeface="Times New Roman" panose="02020603050405020304" pitchFamily="18"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b="0" i="0" u="none" strike="noStrike">
              <a:solidFill>
                <a:schemeClr val="dk1"/>
              </a:solidFill>
              <a:effectLst/>
              <a:latin typeface="Times New Roman" panose="02020603050405020304" pitchFamily="18" charset="0"/>
              <a:ea typeface="+mn-ea"/>
              <a:cs typeface="Times New Roman" panose="02020603050405020304" pitchFamily="18" charset="0"/>
            </a:rPr>
            <a:t>Tania</a:t>
          </a:r>
          <a:r>
            <a:rPr lang="en-US" sz="1300">
              <a:effectLst/>
              <a:latin typeface="Times New Roman" panose="02020603050405020304" pitchFamily="18" charset="0"/>
              <a:cs typeface="Times New Roman" panose="02020603050405020304" pitchFamily="18" charset="0"/>
            </a:rPr>
            <a:t> Cole: </a:t>
          </a:r>
          <a:r>
            <a:rPr lang="en-US" sz="1300">
              <a:solidFill>
                <a:schemeClr val="dk1"/>
              </a:solidFill>
              <a:effectLst/>
              <a:latin typeface="Times New Roman" panose="02020603050405020304" pitchFamily="18" charset="0"/>
              <a:ea typeface="+mn-ea"/>
              <a:cs typeface="Times New Roman" panose="02020603050405020304" pitchFamily="18" charset="0"/>
            </a:rPr>
            <a:t>So this is kind of overall because we're getting into a lot of employee benefits. We use IMA to help us with some of these good benefits?</a:t>
          </a:r>
        </a:p>
        <a:p>
          <a:endParaRPr lang="en-US" sz="1300">
            <a:effectLst/>
            <a:latin typeface="Times New Roman" panose="02020603050405020304" pitchFamily="18"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b="0" i="0" u="none" strike="noStrike">
              <a:solidFill>
                <a:schemeClr val="dk1"/>
              </a:solidFill>
              <a:effectLst/>
              <a:latin typeface="Times New Roman" panose="02020603050405020304" pitchFamily="18" charset="0"/>
              <a:ea typeface="+mn-ea"/>
              <a:cs typeface="Times New Roman" panose="02020603050405020304" pitchFamily="18" charset="0"/>
            </a:rPr>
            <a:t>Sheena Schmutz:</a:t>
          </a:r>
          <a:r>
            <a:rPr lang="en-US" sz="1300" b="0" i="0" u="none" strike="noStrike" baseline="0">
              <a:solidFill>
                <a:schemeClr val="dk1"/>
              </a:solidFill>
              <a:effectLst/>
              <a:latin typeface="Times New Roman" panose="02020603050405020304" pitchFamily="18" charset="0"/>
              <a:ea typeface="+mn-ea"/>
              <a:cs typeface="Times New Roman" panose="02020603050405020304" pitchFamily="18" charset="0"/>
            </a:rPr>
            <a:t> </a:t>
          </a:r>
          <a:r>
            <a:rPr lang="en-US" sz="1300">
              <a:solidFill>
                <a:schemeClr val="dk1"/>
              </a:solidFill>
              <a:effectLst/>
              <a:latin typeface="Times New Roman" panose="02020603050405020304" pitchFamily="18" charset="0"/>
              <a:ea typeface="+mn-ea"/>
              <a:cs typeface="Times New Roman" panose="02020603050405020304" pitchFamily="18" charset="0"/>
            </a:rPr>
            <a:t>Yes. </a:t>
          </a:r>
        </a:p>
        <a:p>
          <a:endParaRPr lang="en-US" sz="1300">
            <a:effectLst/>
            <a:latin typeface="Times New Roman" panose="02020603050405020304" pitchFamily="18"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b="0" i="0" u="none" strike="noStrike">
              <a:solidFill>
                <a:schemeClr val="dk1"/>
              </a:solidFill>
              <a:effectLst/>
              <a:latin typeface="Times New Roman" panose="02020603050405020304" pitchFamily="18" charset="0"/>
              <a:ea typeface="+mn-ea"/>
              <a:cs typeface="Times New Roman" panose="02020603050405020304" pitchFamily="18" charset="0"/>
            </a:rPr>
            <a:t>Tania</a:t>
          </a:r>
          <a:r>
            <a:rPr lang="en-US" sz="1300">
              <a:effectLst/>
              <a:latin typeface="Times New Roman" panose="02020603050405020304" pitchFamily="18" charset="0"/>
              <a:cs typeface="Times New Roman" panose="02020603050405020304" pitchFamily="18" charset="0"/>
            </a:rPr>
            <a:t> Cole: </a:t>
          </a:r>
          <a:r>
            <a:rPr lang="en-US" sz="1300">
              <a:solidFill>
                <a:schemeClr val="dk1"/>
              </a:solidFill>
              <a:effectLst/>
              <a:latin typeface="Times New Roman" panose="02020603050405020304" pitchFamily="18" charset="0"/>
              <a:ea typeface="+mn-ea"/>
              <a:cs typeface="Times New Roman" panose="02020603050405020304" pitchFamily="18" charset="0"/>
            </a:rPr>
            <a:t>Can you kind of help us understand that a little bit how IMA helps us with this? </a:t>
          </a:r>
        </a:p>
        <a:p>
          <a:endParaRPr lang="en-US" sz="1300">
            <a:effectLst/>
            <a:latin typeface="Times New Roman" panose="02020603050405020304" pitchFamily="18"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b="0" i="0" u="none" strike="noStrike">
              <a:solidFill>
                <a:schemeClr val="dk1"/>
              </a:solidFill>
              <a:effectLst/>
              <a:latin typeface="Times New Roman" panose="02020603050405020304" pitchFamily="18" charset="0"/>
              <a:ea typeface="+mn-ea"/>
              <a:cs typeface="Times New Roman" panose="02020603050405020304" pitchFamily="18" charset="0"/>
            </a:rPr>
            <a:t>Sheena Schmutz:</a:t>
          </a:r>
          <a:r>
            <a:rPr lang="en-US" sz="1300" b="0" i="0" u="none" strike="noStrike" baseline="0">
              <a:solidFill>
                <a:schemeClr val="dk1"/>
              </a:solidFill>
              <a:effectLst/>
              <a:latin typeface="Times New Roman" panose="02020603050405020304" pitchFamily="18" charset="0"/>
              <a:ea typeface="+mn-ea"/>
              <a:cs typeface="Times New Roman" panose="02020603050405020304" pitchFamily="18" charset="0"/>
            </a:rPr>
            <a:t> </a:t>
          </a:r>
          <a:r>
            <a:rPr lang="en-US" sz="1300">
              <a:solidFill>
                <a:schemeClr val="dk1"/>
              </a:solidFill>
              <a:effectLst/>
              <a:latin typeface="Times New Roman" panose="02020603050405020304" pitchFamily="18" charset="0"/>
              <a:ea typeface="+mn-ea"/>
              <a:cs typeface="Times New Roman" panose="02020603050405020304" pitchFamily="18" charset="0"/>
            </a:rPr>
            <a:t>Yes, we use IMA as our benefit consultant. We're working alongside Tammy and this RFP review team to go through each of these responses. They created documents and summaries that we went over and we met several times to go through those RFP responses. </a:t>
          </a:r>
        </a:p>
        <a:p>
          <a:endParaRPr lang="en-US" sz="1300">
            <a:effectLst/>
            <a:latin typeface="Times New Roman" panose="02020603050405020304" pitchFamily="18" charset="0"/>
            <a:cs typeface="Times New Roman" panose="02020603050405020304" pitchFamily="18" charset="0"/>
          </a:endParaRPr>
        </a:p>
        <a:p>
          <a:r>
            <a:rPr lang="en-US" sz="1300" b="0" i="0" u="none" strike="noStrike">
              <a:solidFill>
                <a:schemeClr val="dk1"/>
              </a:solidFill>
              <a:effectLst/>
              <a:latin typeface="Times New Roman" panose="02020603050405020304" pitchFamily="18" charset="0"/>
              <a:ea typeface="+mn-ea"/>
              <a:cs typeface="Times New Roman" panose="02020603050405020304" pitchFamily="18" charset="0"/>
            </a:rPr>
            <a:t>Tania</a:t>
          </a:r>
          <a:r>
            <a:rPr lang="en-US" sz="1300">
              <a:effectLst/>
              <a:latin typeface="Times New Roman" panose="02020603050405020304" pitchFamily="18" charset="0"/>
              <a:cs typeface="Times New Roman" panose="02020603050405020304" pitchFamily="18" charset="0"/>
            </a:rPr>
            <a:t> Cole: </a:t>
          </a:r>
          <a:r>
            <a:rPr lang="en-US" sz="1300">
              <a:solidFill>
                <a:schemeClr val="dk1"/>
              </a:solidFill>
              <a:effectLst/>
              <a:latin typeface="Times New Roman" panose="02020603050405020304" pitchFamily="18" charset="0"/>
              <a:ea typeface="+mn-ea"/>
              <a:cs typeface="Times New Roman" panose="02020603050405020304" pitchFamily="18" charset="0"/>
            </a:rPr>
            <a:t>This says the price reflects a 35% increase. Understanding that benefits are going up, probably nationwide, is that pretty typical what we're going to see in this?</a:t>
          </a:r>
          <a:endParaRPr lang="en-US" sz="1300">
            <a:effectLst/>
            <a:latin typeface="Times New Roman" panose="02020603050405020304" pitchFamily="18" charset="0"/>
            <a:cs typeface="Times New Roman" panose="02020603050405020304" pitchFamily="18" charset="0"/>
          </a:endParaRPr>
        </a:p>
        <a:p>
          <a:endParaRPr lang="en-US" sz="1300">
            <a:effectLst/>
            <a:latin typeface="Times New Roman" panose="02020603050405020304" pitchFamily="18"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b="0" i="0" u="none" strike="noStrike">
              <a:solidFill>
                <a:schemeClr val="dk1"/>
              </a:solidFill>
              <a:effectLst/>
              <a:latin typeface="Times New Roman" panose="02020603050405020304" pitchFamily="18" charset="0"/>
              <a:ea typeface="+mn-ea"/>
              <a:cs typeface="Times New Roman" panose="02020603050405020304" pitchFamily="18" charset="0"/>
            </a:rPr>
            <a:t>Sheena Schmutz:</a:t>
          </a:r>
          <a:r>
            <a:rPr lang="en-US" sz="1300" b="0" i="0" u="none" strike="noStrike" baseline="0">
              <a:solidFill>
                <a:schemeClr val="dk1"/>
              </a:solidFill>
              <a:effectLst/>
              <a:latin typeface="Times New Roman" panose="02020603050405020304" pitchFamily="18" charset="0"/>
              <a:ea typeface="+mn-ea"/>
              <a:cs typeface="Times New Roman" panose="02020603050405020304" pitchFamily="18" charset="0"/>
            </a:rPr>
            <a:t> </a:t>
          </a:r>
          <a:r>
            <a:rPr lang="en-US" sz="1300">
              <a:solidFill>
                <a:schemeClr val="dk1"/>
              </a:solidFill>
              <a:effectLst/>
              <a:latin typeface="Times New Roman" panose="02020603050405020304" pitchFamily="18" charset="0"/>
              <a:ea typeface="+mn-ea"/>
              <a:cs typeface="Times New Roman" panose="02020603050405020304" pitchFamily="18" charset="0"/>
            </a:rPr>
            <a:t>In some areas, yes. With this particular vendor, this would be a new vendor for us. It's not the current one we have, which is probably the main reason why we're seeing an increase there. </a:t>
          </a:r>
        </a:p>
        <a:p>
          <a:pPr marL="0" marR="0" lvl="0" indent="0" defTabSz="914400" eaLnBrk="1" fontAlgn="auto" latinLnBrk="0" hangingPunct="1">
            <a:lnSpc>
              <a:spcPct val="100000"/>
            </a:lnSpc>
            <a:spcBef>
              <a:spcPts val="0"/>
            </a:spcBef>
            <a:spcAft>
              <a:spcPts val="0"/>
            </a:spcAft>
            <a:buClrTx/>
            <a:buSzTx/>
            <a:buFontTx/>
            <a:buNone/>
            <a:tabLst/>
            <a:defRPr/>
          </a:pPr>
          <a:endParaRPr lang="en-US" sz="1300">
            <a:solidFill>
              <a:schemeClr val="dk1"/>
            </a:solidFill>
            <a:effectLst/>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a:solidFill>
                <a:schemeClr val="dk1"/>
              </a:solidFill>
              <a:effectLst/>
              <a:latin typeface="Times New Roman" panose="02020603050405020304" pitchFamily="18" charset="0"/>
              <a:ea typeface="+mn-ea"/>
              <a:cs typeface="Times New Roman" panose="02020603050405020304" pitchFamily="18" charset="0"/>
            </a:rPr>
            <a:t>Tania Cole: Surency, we’re familiar with because they have some other benefits currently with us. </a:t>
          </a:r>
        </a:p>
        <a:p>
          <a:pPr marL="0" marR="0" lvl="0" indent="0" defTabSz="914400" eaLnBrk="1" fontAlgn="auto" latinLnBrk="0" hangingPunct="1">
            <a:lnSpc>
              <a:spcPct val="100000"/>
            </a:lnSpc>
            <a:spcBef>
              <a:spcPts val="0"/>
            </a:spcBef>
            <a:spcAft>
              <a:spcPts val="0"/>
            </a:spcAft>
            <a:buClrTx/>
            <a:buSzTx/>
            <a:buFontTx/>
            <a:buNone/>
            <a:tabLst/>
            <a:defRPr/>
          </a:pPr>
          <a:endParaRPr lang="en-US" sz="1300">
            <a:solidFill>
              <a:schemeClr val="dk1"/>
            </a:solidFill>
            <a:effectLst/>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b="0" i="0">
              <a:solidFill>
                <a:schemeClr val="dk1"/>
              </a:solidFill>
              <a:effectLst/>
              <a:latin typeface="Times New Roman" panose="02020603050405020304" pitchFamily="18" charset="0"/>
              <a:ea typeface="+mn-ea"/>
              <a:cs typeface="Times New Roman" panose="02020603050405020304" pitchFamily="18" charset="0"/>
            </a:rPr>
            <a:t>Sheena Schmutz:</a:t>
          </a:r>
          <a:r>
            <a:rPr lang="en-US" sz="1300" b="0" i="0" baseline="0">
              <a:solidFill>
                <a:schemeClr val="dk1"/>
              </a:solidFill>
              <a:effectLst/>
              <a:latin typeface="Times New Roman" panose="02020603050405020304" pitchFamily="18" charset="0"/>
              <a:ea typeface="+mn-ea"/>
              <a:cs typeface="Times New Roman" panose="02020603050405020304" pitchFamily="18" charset="0"/>
            </a:rPr>
            <a:t> </a:t>
          </a:r>
          <a:r>
            <a:rPr lang="en-US" sz="1300">
              <a:solidFill>
                <a:schemeClr val="dk1"/>
              </a:solidFill>
              <a:effectLst/>
              <a:latin typeface="Times New Roman" panose="02020603050405020304" pitchFamily="18" charset="0"/>
              <a:ea typeface="+mn-ea"/>
              <a:cs typeface="Times New Roman" panose="02020603050405020304" pitchFamily="18" charset="0"/>
            </a:rPr>
            <a:t>Yes. We have also used them in the past. So, we've had some issues with the current vendor that we have right now. So also knowing what Surency is capable of under the COBRA umbrella, has provided our staff reassurance. You'll also see as we go through there, they’re also another vendor that we're proposing under the FSA and that is also administratively a good product for us to combine those two (2) under the same vendor. </a:t>
          </a:r>
        </a:p>
      </xdr:txBody>
    </xdr:sp>
    <xdr:clientData/>
  </xdr:twoCellAnchor>
  <xdr:twoCellAnchor editAs="oneCell">
    <xdr:from>
      <xdr:col>0</xdr:col>
      <xdr:colOff>0</xdr:colOff>
      <xdr:row>41</xdr:row>
      <xdr:rowOff>178377</xdr:rowOff>
    </xdr:from>
    <xdr:to>
      <xdr:col>4</xdr:col>
      <xdr:colOff>736023</xdr:colOff>
      <xdr:row>49</xdr:row>
      <xdr:rowOff>45027</xdr:rowOff>
    </xdr:to>
    <xdr:pic>
      <xdr:nvPicPr>
        <xdr:cNvPr id="5" name="Picture 4" descr="Component table">
          <a:extLst>
            <a:ext uri="{FF2B5EF4-FFF2-40B4-BE49-F238E27FC236}">
              <a16:creationId xmlns:a16="http://schemas.microsoft.com/office/drawing/2014/main" id="{107B2E00-DEA2-F01E-9ABB-3D67924AB788}"/>
            </a:ext>
          </a:extLst>
        </xdr:cNvPr>
        <xdr:cNvPicPr>
          <a:picLocks noChangeAspect="1"/>
        </xdr:cNvPicPr>
      </xdr:nvPicPr>
      <xdr:blipFill>
        <a:blip xmlns:r="http://schemas.openxmlformats.org/officeDocument/2006/relationships" r:embed="rId1"/>
        <a:stretch>
          <a:fillRect/>
        </a:stretch>
      </xdr:blipFill>
      <xdr:spPr>
        <a:xfrm>
          <a:off x="0" y="10303452"/>
          <a:ext cx="7079673" cy="13906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28575</xdr:colOff>
      <xdr:row>35</xdr:row>
      <xdr:rowOff>9524</xdr:rowOff>
    </xdr:from>
    <xdr:to>
      <xdr:col>8</xdr:col>
      <xdr:colOff>1571625</xdr:colOff>
      <xdr:row>74</xdr:row>
      <xdr:rowOff>152400</xdr:rowOff>
    </xdr:to>
    <xdr:sp macro="" textlink="">
      <xdr:nvSpPr>
        <xdr:cNvPr id="2" name="TextBox 1">
          <a:extLst>
            <a:ext uri="{FF2B5EF4-FFF2-40B4-BE49-F238E27FC236}">
              <a16:creationId xmlns:a16="http://schemas.microsoft.com/office/drawing/2014/main" id="{13FBFF89-F03D-4487-9F63-2C81185BD14D}"/>
            </a:ext>
          </a:extLst>
        </xdr:cNvPr>
        <xdr:cNvSpPr txBox="1"/>
      </xdr:nvSpPr>
      <xdr:spPr>
        <a:xfrm>
          <a:off x="28575" y="9915524"/>
          <a:ext cx="14678025" cy="75723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On the recommendation of Tammy Culley, on behalf of Human Resources, Tim Myers moved to </a:t>
          </a:r>
          <a:r>
            <a:rPr kumimoji="0" lang="en-US" sz="1600" b="1"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accept the proposal from Delta Dental of Kansas, Inc. at the rates listed above starting January 1, 2027 for a period of three (3) years with two (2) one (1) year options to renew. </a:t>
          </a:r>
          <a:r>
            <a:rPr kumimoji="0" lang="en-US" sz="16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Brandi Baily seconded the motion. The motion passed unanimously.</a:t>
          </a:r>
          <a:endParaRPr kumimoji="0" lang="en-US" sz="1600" b="1"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A committee comprised of Sheena Schmutz, Cheryl Orme, Ayanna Frierson, and Sarah Meek – Human Resources; Lori McConnaughy – COMCARE; Nicole Gibbs – Communications; Kevin Nelson – Fire District 1; and Tammy Culley - Purchasing evaluated the proposal responses based on the criteria set forth in the RFP. The committee unanimously agreed to accept the proposal from Delta Dental of Kansas, Inc.</a:t>
          </a:r>
        </a:p>
        <a:p>
          <a:endParaRPr lang="en-US" sz="1300" b="0" i="0" u="none" strike="noStrike" baseline="0">
            <a:solidFill>
              <a:srgbClr val="000000"/>
            </a:solidFill>
            <a:latin typeface="Times New Roman" panose="02020603050405020304" pitchFamily="18" charset="0"/>
          </a:endParaRPr>
        </a:p>
        <a:p>
          <a:r>
            <a:rPr lang="en-US" sz="1300" b="0" i="0" u="none" strike="noStrike" baseline="0">
              <a:solidFill>
                <a:srgbClr val="000000"/>
              </a:solidFill>
              <a:latin typeface="Times New Roman" panose="02020603050405020304" pitchFamily="18" charset="0"/>
            </a:rPr>
            <a:t>Dental insurance is offered to eligible employees for preventive and diagnostic dental work. The plan covers 80% of basic work and 50% of major work and orthodontics. Members must have one (1) cleaning per year to remain at the 80% basic level of coverage. The current vendor is Delta Dental of Kansas, Inc. and the committee recommends continuing services with this vendor for services and level pricing. </a:t>
          </a:r>
          <a:endParaRPr kumimoji="0" lang="en-US" sz="13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prstClr val="black"/>
            </a:solidFill>
            <a:effectLst/>
            <a:uLnTx/>
            <a:uFillTx/>
            <a:latin typeface="+mn-lt"/>
            <a:ea typeface="+mn-ea"/>
            <a:cs typeface="+mn-cs"/>
          </a:endParaRPr>
        </a:p>
        <a:p>
          <a:pPr marL="0" marR="0">
            <a:lnSpc>
              <a:spcPct val="115000"/>
            </a:lnSpc>
            <a:spcAft>
              <a:spcPts val="800"/>
            </a:spcAft>
            <a:buNone/>
          </a:pPr>
          <a:r>
            <a:rPr lang="en-US" sz="1300" kern="100">
              <a:effectLst/>
              <a:latin typeface="Times New Roman" panose="02020603050405020304" pitchFamily="18" charset="0"/>
              <a:ea typeface="Aptos" panose="020B0004020202020204" pitchFamily="34" charset="0"/>
              <a:cs typeface="Times New Roman" panose="02020603050405020304" pitchFamily="18" charset="0"/>
            </a:rPr>
            <a:t>Notes:</a:t>
          </a:r>
        </a:p>
        <a:p>
          <a:pPr marL="0" marR="0">
            <a:lnSpc>
              <a:spcPct val="115000"/>
            </a:lnSpc>
            <a:spcAft>
              <a:spcPts val="800"/>
            </a:spcAft>
            <a:buNone/>
          </a:pPr>
          <a:r>
            <a:rPr lang="en-US" sz="1300" kern="100">
              <a:effectLst/>
              <a:latin typeface="Times New Roman" panose="02020603050405020304" pitchFamily="18" charset="0"/>
              <a:ea typeface="Aptos" panose="020B0004020202020204" pitchFamily="34" charset="0"/>
              <a:cs typeface="Times New Roman" panose="02020603050405020304" pitchFamily="18" charset="0"/>
            </a:rPr>
            <a:t>This is a proposal and not a bid. Proposals are based on criteria set forth in the RFP. There are five (5) components to this RFP:</a:t>
          </a:r>
        </a:p>
        <a:p>
          <a:pPr marL="0" marR="0">
            <a:lnSpc>
              <a:spcPct val="115000"/>
            </a:lnSpc>
            <a:spcAft>
              <a:spcPts val="800"/>
            </a:spcAft>
            <a:buNone/>
          </a:pPr>
          <a:endParaRPr lang="en-US" sz="1300" kern="100">
            <a:effectLst/>
            <a:latin typeface="Times New Roman" panose="02020603050405020304" pitchFamily="18" charset="0"/>
            <a:ea typeface="Aptos" panose="020B0004020202020204" pitchFamily="34" charset="0"/>
            <a:cs typeface="Times New Roman" panose="02020603050405020304" pitchFamily="18" charset="0"/>
          </a:endParaRPr>
        </a:p>
        <a:p>
          <a:pPr marL="0" marR="0">
            <a:lnSpc>
              <a:spcPct val="115000"/>
            </a:lnSpc>
            <a:spcAft>
              <a:spcPts val="800"/>
            </a:spcAft>
            <a:buNone/>
          </a:pPr>
          <a:endParaRPr lang="en-US" sz="1300" kern="100">
            <a:effectLst/>
            <a:latin typeface="Times New Roman" panose="02020603050405020304" pitchFamily="18" charset="0"/>
            <a:ea typeface="Aptos" panose="020B0004020202020204" pitchFamily="34" charset="0"/>
            <a:cs typeface="Times New Roman" panose="02020603050405020304" pitchFamily="18" charset="0"/>
          </a:endParaRPr>
        </a:p>
        <a:p>
          <a:pPr marL="0" marR="0">
            <a:lnSpc>
              <a:spcPct val="115000"/>
            </a:lnSpc>
            <a:spcAft>
              <a:spcPts val="800"/>
            </a:spcAft>
            <a:buNone/>
          </a:pPr>
          <a:endParaRPr lang="en-US" sz="1300" kern="100">
            <a:effectLst/>
            <a:latin typeface="Times New Roman" panose="02020603050405020304" pitchFamily="18" charset="0"/>
            <a:ea typeface="Aptos" panose="020B0004020202020204" pitchFamily="34" charset="0"/>
            <a:cs typeface="Times New Roman" panose="02020603050405020304" pitchFamily="18" charset="0"/>
          </a:endParaRPr>
        </a:p>
        <a:p>
          <a:pPr marL="0" marR="0">
            <a:lnSpc>
              <a:spcPct val="115000"/>
            </a:lnSpc>
            <a:spcAft>
              <a:spcPts val="800"/>
            </a:spcAft>
            <a:buNone/>
          </a:pPr>
          <a:endParaRPr lang="en-US" sz="1300" kern="100">
            <a:effectLst/>
            <a:latin typeface="Times New Roman" panose="02020603050405020304" pitchFamily="18" charset="0"/>
            <a:ea typeface="Aptos" panose="020B0004020202020204" pitchFamily="34" charset="0"/>
            <a:cs typeface="Times New Roman" panose="02020603050405020304" pitchFamily="18" charset="0"/>
          </a:endParaRPr>
        </a:p>
        <a:p>
          <a:pPr marL="0" marR="0">
            <a:lnSpc>
              <a:spcPct val="115000"/>
            </a:lnSpc>
            <a:spcAft>
              <a:spcPts val="800"/>
            </a:spcAft>
            <a:buNone/>
          </a:pPr>
          <a:endParaRPr lang="en-US" sz="1300" kern="100" baseline="0">
            <a:effectLst/>
            <a:latin typeface="Times New Roman" panose="02020603050405020304" pitchFamily="18" charset="0"/>
            <a:ea typeface="Aptos" panose="020B0004020202020204" pitchFamily="34" charset="0"/>
            <a:cs typeface="Times New Roman" panose="02020603050405020304" pitchFamily="18" charset="0"/>
          </a:endParaRPr>
        </a:p>
        <a:p>
          <a:pPr marL="0" marR="0">
            <a:lnSpc>
              <a:spcPct val="115000"/>
            </a:lnSpc>
            <a:spcAft>
              <a:spcPts val="800"/>
            </a:spcAft>
            <a:buNone/>
          </a:pPr>
          <a:r>
            <a:rPr lang="en-US" sz="1300" kern="100" baseline="0">
              <a:effectLst/>
              <a:latin typeface="Times New Roman" panose="02020603050405020304" pitchFamily="18" charset="0"/>
              <a:ea typeface="Aptos" panose="020B0004020202020204" pitchFamily="34" charset="0"/>
              <a:cs typeface="Times New Roman" panose="02020603050405020304" pitchFamily="18" charset="0"/>
            </a:rPr>
            <a:t>Cambalt Solutions, Inc. dba Bento and Core V. Solutions dba Careington did not include dental plan designs. </a:t>
          </a:r>
        </a:p>
        <a:p>
          <a:pPr marL="0" marR="0">
            <a:lnSpc>
              <a:spcPct val="115000"/>
            </a:lnSpc>
            <a:spcAft>
              <a:spcPts val="800"/>
            </a:spcAft>
            <a:buNone/>
          </a:pPr>
          <a:endParaRPr lang="en-US" sz="1300" b="1" kern="100" baseline="0">
            <a:effectLst/>
            <a:latin typeface="Times New Roman" panose="02020603050405020304" pitchFamily="18" charset="0"/>
            <a:ea typeface="Aptos" panose="020B0004020202020204" pitchFamily="34" charset="0"/>
            <a:cs typeface="Times New Roman" panose="02020603050405020304" pitchFamily="18" charset="0"/>
          </a:endParaRPr>
        </a:p>
        <a:p>
          <a:pPr marL="0" marR="0">
            <a:lnSpc>
              <a:spcPct val="115000"/>
            </a:lnSpc>
            <a:spcAft>
              <a:spcPts val="800"/>
            </a:spcAft>
            <a:buNone/>
          </a:pPr>
          <a:r>
            <a:rPr lang="en-US" sz="1300" b="1" kern="100" baseline="0">
              <a:effectLst/>
              <a:latin typeface="Times New Roman" panose="02020603050405020304" pitchFamily="18" charset="0"/>
              <a:ea typeface="Aptos" panose="020B0004020202020204" pitchFamily="34" charset="0"/>
              <a:cs typeface="Times New Roman" panose="02020603050405020304" pitchFamily="18" charset="0"/>
            </a:rPr>
            <a:t>Questions and Answers</a:t>
          </a:r>
        </a:p>
        <a:p>
          <a:pPr marL="0" marR="0">
            <a:lnSpc>
              <a:spcPct val="115000"/>
            </a:lnSpc>
            <a:spcAft>
              <a:spcPts val="800"/>
            </a:spcAft>
            <a:buNone/>
          </a:pPr>
          <a:r>
            <a:rPr lang="en-US" sz="1300" kern="100" baseline="0">
              <a:effectLst/>
              <a:latin typeface="Times New Roman" panose="02020603050405020304" pitchFamily="18" charset="0"/>
              <a:ea typeface="Aptos" panose="020B0004020202020204" pitchFamily="34" charset="0"/>
              <a:cs typeface="Times New Roman" panose="02020603050405020304" pitchFamily="18" charset="0"/>
            </a:rPr>
            <a:t>Tania Cole: </a:t>
          </a:r>
          <a:r>
            <a:rPr lang="en-US" sz="1300">
              <a:solidFill>
                <a:schemeClr val="dk1"/>
              </a:solidFill>
              <a:effectLst/>
              <a:latin typeface="Times New Roman" panose="02020603050405020304" pitchFamily="18" charset="0"/>
              <a:ea typeface="+mn-ea"/>
              <a:cs typeface="Times New Roman" panose="02020603050405020304" pitchFamily="18" charset="0"/>
            </a:rPr>
            <a:t>Delta Dental of Kansas is our current provider, correct?</a:t>
          </a:r>
          <a:endParaRPr lang="en-US" sz="1300" kern="100" baseline="0">
            <a:effectLst/>
            <a:latin typeface="Times New Roman" panose="02020603050405020304" pitchFamily="18" charset="0"/>
            <a:ea typeface="Aptos" panose="020B0004020202020204" pitchFamily="34" charset="0"/>
            <a:cs typeface="Times New Roman" panose="02020603050405020304" pitchFamily="18" charset="0"/>
          </a:endParaRPr>
        </a:p>
        <a:p>
          <a:pPr marL="0" marR="0" lvl="0" indent="0" defTabSz="914400" eaLnBrk="1" fontAlgn="auto" latinLnBrk="0" hangingPunct="1">
            <a:lnSpc>
              <a:spcPct val="115000"/>
            </a:lnSpc>
            <a:spcBef>
              <a:spcPts val="0"/>
            </a:spcBef>
            <a:spcAft>
              <a:spcPts val="800"/>
            </a:spcAft>
            <a:buClrTx/>
            <a:buSzTx/>
            <a:buFontTx/>
            <a:buNone/>
            <a:tabLst/>
            <a:defRPr/>
          </a:pPr>
          <a:r>
            <a:rPr lang="en-US" sz="1300" kern="100" baseline="0">
              <a:effectLst/>
              <a:latin typeface="Times New Roman" panose="02020603050405020304" pitchFamily="18" charset="0"/>
              <a:ea typeface="Aptos" panose="020B0004020202020204" pitchFamily="34" charset="0"/>
              <a:cs typeface="Times New Roman" panose="02020603050405020304" pitchFamily="18" charset="0"/>
            </a:rPr>
            <a:t>Sheena Schmutz: </a:t>
          </a:r>
          <a:r>
            <a:rPr lang="en-US" sz="1300" kern="0" baseline="0">
              <a:solidFill>
                <a:schemeClr val="dk1"/>
              </a:solidFill>
              <a:effectLst/>
              <a:latin typeface="Times New Roman" panose="02020603050405020304" pitchFamily="18" charset="0"/>
              <a:ea typeface="+mn-ea"/>
              <a:cs typeface="Times New Roman" panose="02020603050405020304" pitchFamily="18" charset="0"/>
            </a:rPr>
            <a:t>T</a:t>
          </a:r>
          <a:r>
            <a:rPr lang="en-US" sz="1300">
              <a:solidFill>
                <a:schemeClr val="dk1"/>
              </a:solidFill>
              <a:effectLst/>
              <a:latin typeface="Times New Roman" panose="02020603050405020304" pitchFamily="18" charset="0"/>
              <a:ea typeface="+mn-ea"/>
              <a:cs typeface="Times New Roman" panose="02020603050405020304" pitchFamily="18" charset="0"/>
            </a:rPr>
            <a:t>hat is correct.</a:t>
          </a:r>
        </a:p>
        <a:p>
          <a:pPr marL="0" marR="0">
            <a:lnSpc>
              <a:spcPct val="115000"/>
            </a:lnSpc>
            <a:spcAft>
              <a:spcPts val="800"/>
            </a:spcAft>
            <a:buNone/>
          </a:pPr>
          <a:endParaRPr lang="en-US" sz="1300" kern="100" baseline="0">
            <a:effectLst/>
            <a:latin typeface="Times New Roman" panose="02020603050405020304" pitchFamily="18" charset="0"/>
            <a:ea typeface="Aptos" panose="020B0004020202020204" pitchFamily="34" charset="0"/>
            <a:cs typeface="Times New Roman" panose="02020603050405020304" pitchFamily="18" charset="0"/>
          </a:endParaRPr>
        </a:p>
        <a:p>
          <a:pPr marL="0" marR="0">
            <a:lnSpc>
              <a:spcPct val="115000"/>
            </a:lnSpc>
            <a:spcAft>
              <a:spcPts val="800"/>
            </a:spcAft>
            <a:buNone/>
          </a:pPr>
          <a:endParaRPr lang="en-US" sz="1300" kern="100">
            <a:effectLst/>
            <a:latin typeface="Times New Roman" panose="02020603050405020304" pitchFamily="18" charset="0"/>
            <a:ea typeface="Aptos" panose="020B0004020202020204" pitchFamily="34" charset="0"/>
            <a:cs typeface="Times New Roman" panose="02020603050405020304" pitchFamily="18" charset="0"/>
          </a:endParaRPr>
        </a:p>
        <a:p>
          <a:pPr marL="0" marR="0">
            <a:lnSpc>
              <a:spcPct val="115000"/>
            </a:lnSpc>
            <a:spcAft>
              <a:spcPts val="800"/>
            </a:spcAft>
            <a:buNone/>
          </a:pPr>
          <a:endParaRPr lang="en-US" sz="1300" kern="100">
            <a:effectLst/>
            <a:latin typeface="Times New Roman" panose="02020603050405020304" pitchFamily="18" charset="0"/>
            <a:ea typeface="Aptos" panose="020B0004020202020204" pitchFamily="34" charset="0"/>
            <a:cs typeface="Times New Roman" panose="02020603050405020304" pitchFamily="18" charset="0"/>
          </a:endParaRPr>
        </a:p>
        <a:p>
          <a:pPr marL="0" marR="0">
            <a:lnSpc>
              <a:spcPct val="115000"/>
            </a:lnSpc>
            <a:spcAft>
              <a:spcPts val="800"/>
            </a:spcAft>
            <a:buNone/>
          </a:pPr>
          <a:endParaRPr lang="en-US" sz="1300" kern="100">
            <a:effectLst/>
            <a:latin typeface="Times New Roman" panose="02020603050405020304" pitchFamily="18" charset="0"/>
            <a:ea typeface="Aptos" panose="020B0004020202020204" pitchFamily="34" charset="0"/>
            <a:cs typeface="Times New Roman" panose="02020603050405020304" pitchFamily="18" charset="0"/>
          </a:endParaRPr>
        </a:p>
        <a:p>
          <a:pPr marL="0" marR="0">
            <a:lnSpc>
              <a:spcPct val="115000"/>
            </a:lnSpc>
            <a:spcAft>
              <a:spcPts val="800"/>
            </a:spcAft>
            <a:buNone/>
          </a:pPr>
          <a:endParaRPr lang="en-US" sz="1300" kern="100">
            <a:effectLst/>
            <a:latin typeface="Times New Roman" panose="02020603050405020304" pitchFamily="18" charset="0"/>
            <a:ea typeface="Aptos" panose="020B0004020202020204" pitchFamily="34" charset="0"/>
            <a:cs typeface="Times New Roman" panose="02020603050405020304" pitchFamily="18" charset="0"/>
          </a:endParaRPr>
        </a:p>
        <a:p>
          <a:pPr marL="0" marR="0">
            <a:lnSpc>
              <a:spcPct val="115000"/>
            </a:lnSpc>
            <a:spcAft>
              <a:spcPts val="800"/>
            </a:spcAft>
            <a:buNone/>
          </a:pPr>
          <a:endParaRPr lang="en-US" sz="1300" kern="100">
            <a:effectLst/>
            <a:latin typeface="Times New Roman" panose="02020603050405020304" pitchFamily="18" charset="0"/>
            <a:ea typeface="Aptos" panose="020B0004020202020204" pitchFamily="34" charset="0"/>
            <a:cs typeface="Times New Roman" panose="02020603050405020304" pitchFamily="18" charset="0"/>
          </a:endParaRPr>
        </a:p>
        <a:p>
          <a:pPr marL="0" marR="0">
            <a:lnSpc>
              <a:spcPct val="115000"/>
            </a:lnSpc>
            <a:spcAft>
              <a:spcPts val="800"/>
            </a:spcAft>
            <a:buNone/>
          </a:pPr>
          <a:endParaRPr lang="en-US" sz="1300" kern="100">
            <a:effectLst/>
            <a:latin typeface="Times New Roman" panose="02020603050405020304" pitchFamily="18" charset="0"/>
            <a:ea typeface="Aptos" panose="020B0004020202020204" pitchFamily="34" charset="0"/>
            <a:cs typeface="Times New Roman" panose="02020603050405020304" pitchFamily="18" charset="0"/>
          </a:endParaRPr>
        </a:p>
        <a:p>
          <a:pPr marL="0" marR="0">
            <a:lnSpc>
              <a:spcPct val="115000"/>
            </a:lnSpc>
            <a:spcAft>
              <a:spcPts val="800"/>
            </a:spcAft>
            <a:buNone/>
          </a:pPr>
          <a:endParaRPr lang="en-US" sz="1300" kern="100">
            <a:effectLst/>
            <a:latin typeface="Times New Roman" panose="02020603050405020304" pitchFamily="18" charset="0"/>
            <a:ea typeface="Aptos" panose="020B0004020202020204" pitchFamily="34"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prstClr val="black"/>
            </a:solidFill>
            <a:effectLst/>
            <a:uLnTx/>
            <a:uFillTx/>
            <a:latin typeface="+mn-lt"/>
            <a:ea typeface="+mn-ea"/>
            <a:cs typeface="+mn-cs"/>
          </a:endParaRPr>
        </a:p>
        <a:p>
          <a:endParaRPr lang="en-US" sz="1100"/>
        </a:p>
      </xdr:txBody>
    </xdr:sp>
    <xdr:clientData/>
  </xdr:twoCellAnchor>
  <xdr:twoCellAnchor editAs="oneCell">
    <xdr:from>
      <xdr:col>0</xdr:col>
      <xdr:colOff>133349</xdr:colOff>
      <xdr:row>48</xdr:row>
      <xdr:rowOff>152399</xdr:rowOff>
    </xdr:from>
    <xdr:to>
      <xdr:col>4</xdr:col>
      <xdr:colOff>609599</xdr:colOff>
      <xdr:row>56</xdr:row>
      <xdr:rowOff>57150</xdr:rowOff>
    </xdr:to>
    <xdr:pic>
      <xdr:nvPicPr>
        <xdr:cNvPr id="5" name="Picture 4" descr="Component table">
          <a:extLst>
            <a:ext uri="{FF2B5EF4-FFF2-40B4-BE49-F238E27FC236}">
              <a16:creationId xmlns:a16="http://schemas.microsoft.com/office/drawing/2014/main" id="{A950273D-7B38-BF0D-425F-9631BB6942C6}"/>
            </a:ext>
          </a:extLst>
        </xdr:cNvPr>
        <xdr:cNvPicPr>
          <a:picLocks noChangeAspect="1"/>
        </xdr:cNvPicPr>
      </xdr:nvPicPr>
      <xdr:blipFill>
        <a:blip xmlns:r="http://schemas.openxmlformats.org/officeDocument/2006/relationships" r:embed="rId1"/>
        <a:stretch>
          <a:fillRect/>
        </a:stretch>
      </xdr:blipFill>
      <xdr:spPr>
        <a:xfrm>
          <a:off x="133349" y="12534899"/>
          <a:ext cx="7286625" cy="142875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28574</xdr:colOff>
      <xdr:row>39</xdr:row>
      <xdr:rowOff>76199</xdr:rowOff>
    </xdr:from>
    <xdr:to>
      <xdr:col>10</xdr:col>
      <xdr:colOff>9524</xdr:colOff>
      <xdr:row>93</xdr:row>
      <xdr:rowOff>0</xdr:rowOff>
    </xdr:to>
    <xdr:sp macro="" textlink="">
      <xdr:nvSpPr>
        <xdr:cNvPr id="2" name="TextBox 1">
          <a:extLst>
            <a:ext uri="{FF2B5EF4-FFF2-40B4-BE49-F238E27FC236}">
              <a16:creationId xmlns:a16="http://schemas.microsoft.com/office/drawing/2014/main" id="{194B3D00-8092-47B1-9C2B-71C038BBC448}"/>
            </a:ext>
          </a:extLst>
        </xdr:cNvPr>
        <xdr:cNvSpPr txBox="1"/>
      </xdr:nvSpPr>
      <xdr:spPr>
        <a:xfrm>
          <a:off x="28574" y="11640670"/>
          <a:ext cx="16767362" cy="1021080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On the recommendation of Tammy Culley, on behalf of Human Resources, Corey Stokes moved to </a:t>
          </a:r>
          <a:r>
            <a:rPr kumimoji="0" lang="en-US" sz="1600" b="1"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accept the proposal from Vision Service Plan dba VSP Vision Care (Option 1) at the rates listed above starting January 1, 2027 for a period of three (3) years with two (2) one (1) year options to renew. </a:t>
          </a:r>
          <a:r>
            <a:rPr kumimoji="0" lang="en-US" sz="16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Philip Davolt seconded the motion. The motion passed unanimously.</a:t>
          </a:r>
          <a:endParaRPr kumimoji="0" lang="en-US" sz="1600" b="1"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A committee comprised of Sheena Schmutz, Cheryl Orme, Ayanna Frierson, and Sarah Meek  –  Human Resources; Lori McConnaughy  –  COMCARE; Nicole Gibbs  – Communications; Kevin Nelson  –  Fire District 1; and Tammy Culley -  Purchasing, evaluated the proposal responses based on the criteria set forth in the RFP. The committee unanimously agreed to accept the proposal from Vision Service Plan dba VSP Vision Care.</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prstClr val="black"/>
            </a:solidFill>
            <a:effectLst/>
            <a:uLnTx/>
            <a:uFillTx/>
            <a:latin typeface="+mn-lt"/>
            <a:ea typeface="+mn-ea"/>
            <a:cs typeface="+mn-cs"/>
          </a:endParaRPr>
        </a:p>
        <a:p>
          <a:r>
            <a:rPr lang="en-US" sz="1300" b="0" i="0" u="none" strike="noStrike" baseline="0">
              <a:solidFill>
                <a:srgbClr val="000000"/>
              </a:solidFill>
              <a:latin typeface="Times New Roman" panose="02020603050405020304" pitchFamily="18" charset="0"/>
            </a:rPr>
            <a:t>Vision services are offered as a benefit to eligible employees. This is a completely elective benefit option that the employee covers the cost for coverage. </a:t>
          </a:r>
          <a:endParaRPr lang="en-US" sz="1300"/>
        </a:p>
        <a:p>
          <a:endParaRPr lang="en-US" sz="1100"/>
        </a:p>
        <a:p>
          <a:pPr marL="0" marR="0">
            <a:lnSpc>
              <a:spcPct val="115000"/>
            </a:lnSpc>
            <a:spcAft>
              <a:spcPts val="800"/>
            </a:spcAft>
            <a:buNone/>
          </a:pPr>
          <a:r>
            <a:rPr lang="en-US" sz="1300" kern="100">
              <a:effectLst/>
              <a:latin typeface="Times New Roman" panose="02020603050405020304" pitchFamily="18" charset="0"/>
              <a:ea typeface="Aptos" panose="020B0004020202020204" pitchFamily="34" charset="0"/>
              <a:cs typeface="Times New Roman" panose="02020603050405020304" pitchFamily="18" charset="0"/>
            </a:rPr>
            <a:t>Notes:</a:t>
          </a:r>
          <a:endParaRPr lang="en-US" sz="1300" kern="100">
            <a:effectLst/>
            <a:latin typeface="Aptos" panose="020B0004020202020204" pitchFamily="34" charset="0"/>
            <a:ea typeface="Aptos" panose="020B0004020202020204" pitchFamily="34" charset="0"/>
            <a:cs typeface="Times New Roman" panose="02020603050405020304" pitchFamily="18" charset="0"/>
          </a:endParaRPr>
        </a:p>
        <a:p>
          <a:pPr marL="0" marR="0">
            <a:lnSpc>
              <a:spcPct val="115000"/>
            </a:lnSpc>
            <a:spcAft>
              <a:spcPts val="800"/>
            </a:spcAft>
            <a:buNone/>
          </a:pPr>
          <a:r>
            <a:rPr lang="en-US" sz="1300" kern="100">
              <a:effectLst/>
              <a:latin typeface="Times New Roman" panose="02020603050405020304" pitchFamily="18" charset="0"/>
              <a:ea typeface="Aptos" panose="020B0004020202020204" pitchFamily="34" charset="0"/>
              <a:cs typeface="Times New Roman" panose="02020603050405020304" pitchFamily="18" charset="0"/>
            </a:rPr>
            <a:t>This is a proposal and not a bid. Proposals are based on criteria set forth in the RFP. There are five (5) components to this RFP:</a:t>
          </a:r>
        </a:p>
        <a:p>
          <a:pPr marL="0" marR="0">
            <a:lnSpc>
              <a:spcPct val="115000"/>
            </a:lnSpc>
            <a:spcAft>
              <a:spcPts val="800"/>
            </a:spcAft>
            <a:buNone/>
          </a:pPr>
          <a:endParaRPr lang="en-US" sz="1300" kern="100">
            <a:effectLst/>
            <a:latin typeface="Times New Roman" panose="02020603050405020304" pitchFamily="18" charset="0"/>
            <a:ea typeface="Aptos" panose="020B0004020202020204" pitchFamily="34" charset="0"/>
            <a:cs typeface="Times New Roman" panose="02020603050405020304" pitchFamily="18" charset="0"/>
          </a:endParaRPr>
        </a:p>
        <a:p>
          <a:pPr marL="0" marR="0">
            <a:lnSpc>
              <a:spcPct val="115000"/>
            </a:lnSpc>
            <a:spcAft>
              <a:spcPts val="800"/>
            </a:spcAft>
            <a:buNone/>
          </a:pPr>
          <a:endParaRPr lang="en-US" sz="1300" kern="100">
            <a:effectLst/>
            <a:latin typeface="Times New Roman" panose="02020603050405020304" pitchFamily="18" charset="0"/>
            <a:ea typeface="Aptos" panose="020B0004020202020204" pitchFamily="34" charset="0"/>
            <a:cs typeface="Times New Roman" panose="02020603050405020304" pitchFamily="18" charset="0"/>
          </a:endParaRPr>
        </a:p>
        <a:p>
          <a:pPr marL="0" marR="0">
            <a:lnSpc>
              <a:spcPct val="115000"/>
            </a:lnSpc>
            <a:spcAft>
              <a:spcPts val="800"/>
            </a:spcAft>
            <a:buNone/>
          </a:pPr>
          <a:endParaRPr lang="en-US" sz="1300" kern="100">
            <a:effectLst/>
            <a:latin typeface="Times New Roman" panose="02020603050405020304" pitchFamily="18" charset="0"/>
            <a:ea typeface="Aptos" panose="020B0004020202020204" pitchFamily="34" charset="0"/>
            <a:cs typeface="Times New Roman" panose="02020603050405020304" pitchFamily="18" charset="0"/>
          </a:endParaRPr>
        </a:p>
        <a:p>
          <a:pPr marL="0" marR="0">
            <a:lnSpc>
              <a:spcPct val="115000"/>
            </a:lnSpc>
            <a:spcAft>
              <a:spcPts val="800"/>
            </a:spcAft>
            <a:buNone/>
          </a:pPr>
          <a:endParaRPr lang="en-US" sz="1300" kern="100">
            <a:effectLst/>
            <a:latin typeface="Times New Roman" panose="02020603050405020304" pitchFamily="18" charset="0"/>
            <a:ea typeface="Aptos" panose="020B0004020202020204" pitchFamily="34" charset="0"/>
            <a:cs typeface="Times New Roman" panose="02020603050405020304" pitchFamily="18" charset="0"/>
          </a:endParaRPr>
        </a:p>
        <a:p>
          <a:pPr marL="0" marR="0">
            <a:lnSpc>
              <a:spcPct val="115000"/>
            </a:lnSpc>
            <a:spcAft>
              <a:spcPts val="800"/>
            </a:spcAft>
            <a:buNone/>
          </a:pPr>
          <a:endParaRPr lang="en-US" sz="1300" kern="100">
            <a:effectLst/>
            <a:latin typeface="Times New Roman" panose="02020603050405020304" pitchFamily="18" charset="0"/>
            <a:ea typeface="Aptos" panose="020B0004020202020204" pitchFamily="34" charset="0"/>
            <a:cs typeface="Times New Roman" panose="02020603050405020304" pitchFamily="18" charset="0"/>
          </a:endParaRPr>
        </a:p>
        <a:p>
          <a:pPr marL="0" marR="0">
            <a:lnSpc>
              <a:spcPct val="115000"/>
            </a:lnSpc>
            <a:spcAft>
              <a:spcPts val="800"/>
            </a:spcAft>
            <a:buNone/>
          </a:pPr>
          <a:r>
            <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Vision Service Plan dba VSP Vision Care is the current carrier.</a:t>
          </a:r>
        </a:p>
        <a:p>
          <a:pPr marL="0" marR="0">
            <a:lnSpc>
              <a:spcPct val="115000"/>
            </a:lnSpc>
            <a:spcAft>
              <a:spcPts val="800"/>
            </a:spcAft>
            <a:buNone/>
          </a:pPr>
          <a:r>
            <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Price reflects a 3.8% increase.</a:t>
          </a:r>
        </a:p>
        <a:p>
          <a:pPr marL="0" marR="0">
            <a:lnSpc>
              <a:spcPct val="115000"/>
            </a:lnSpc>
            <a:spcAft>
              <a:spcPts val="800"/>
            </a:spcAft>
            <a:buNone/>
          </a:pPr>
          <a:r>
            <a:rPr kumimoji="0" lang="en-US" sz="1300" b="1"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Questions and Answers</a:t>
          </a:r>
        </a:p>
        <a:p>
          <a:pPr>
            <a:buNone/>
          </a:pPr>
          <a:r>
            <a:rPr lang="en-US" sz="1300" b="0" i="0" u="none" strike="noStrike">
              <a:solidFill>
                <a:srgbClr val="000000"/>
              </a:solidFill>
              <a:effectLst/>
              <a:latin typeface="Times New Roman" panose="02020603050405020304" pitchFamily="18" charset="0"/>
              <a:cs typeface="Times New Roman" panose="02020603050405020304" pitchFamily="18" charset="0"/>
            </a:rPr>
            <a:t>Tania</a:t>
          </a:r>
          <a:r>
            <a:rPr lang="en-US" sz="1300">
              <a:effectLst/>
              <a:latin typeface="Times New Roman" panose="02020603050405020304" pitchFamily="18" charset="0"/>
              <a:cs typeface="Times New Roman" panose="02020603050405020304" pitchFamily="18" charset="0"/>
            </a:rPr>
            <a:t> Cole: </a:t>
          </a:r>
          <a:r>
            <a:rPr lang="en-US" sz="1300">
              <a:solidFill>
                <a:schemeClr val="dk1"/>
              </a:solidFill>
              <a:effectLst/>
              <a:latin typeface="Times New Roman" panose="02020603050405020304" pitchFamily="18" charset="0"/>
              <a:ea typeface="+mn-ea"/>
              <a:cs typeface="Times New Roman" panose="02020603050405020304" pitchFamily="18" charset="0"/>
            </a:rPr>
            <a:t>Can you just help me understand the difference between Option one and two? </a:t>
          </a:r>
          <a:endParaRPr lang="en-US" sz="1300">
            <a:effectLst/>
            <a:latin typeface="Times New Roman" panose="02020603050405020304" pitchFamily="18" charset="0"/>
            <a:cs typeface="Times New Roman" panose="02020603050405020304" pitchFamily="18" charset="0"/>
          </a:endParaRPr>
        </a:p>
        <a:p>
          <a:pPr>
            <a:buNone/>
          </a:pPr>
          <a:endParaRPr lang="en-US" sz="1300">
            <a:effectLst/>
            <a:latin typeface="Times New Roman" panose="02020603050405020304" pitchFamily="18" charset="0"/>
            <a:cs typeface="Times New Roman" panose="02020603050405020304" pitchFamily="18" charset="0"/>
          </a:endParaRPr>
        </a:p>
        <a:p>
          <a:r>
            <a:rPr lang="en-US" sz="1300" b="0" i="0" u="none" strike="noStrike">
              <a:solidFill>
                <a:srgbClr val="000000"/>
              </a:solidFill>
              <a:effectLst/>
              <a:latin typeface="Times New Roman" panose="02020603050405020304" pitchFamily="18" charset="0"/>
              <a:cs typeface="Times New Roman" panose="02020603050405020304" pitchFamily="18" charset="0"/>
            </a:rPr>
            <a:t>Sheena</a:t>
          </a:r>
          <a:r>
            <a:rPr lang="en-US" sz="1300">
              <a:effectLst/>
              <a:latin typeface="Times New Roman" panose="02020603050405020304" pitchFamily="18" charset="0"/>
              <a:cs typeface="Times New Roman" panose="02020603050405020304" pitchFamily="18" charset="0"/>
            </a:rPr>
            <a:t> Schmutz: </a:t>
          </a:r>
          <a:r>
            <a:rPr lang="en-US" sz="1300">
              <a:solidFill>
                <a:schemeClr val="dk1"/>
              </a:solidFill>
              <a:effectLst/>
              <a:latin typeface="Times New Roman" panose="02020603050405020304" pitchFamily="18" charset="0"/>
              <a:ea typeface="+mn-ea"/>
              <a:cs typeface="Times New Roman" panose="02020603050405020304" pitchFamily="18" charset="0"/>
            </a:rPr>
            <a:t>So the the main difference is there are some additional benefits in regards to the frames and overall allowances for the employee. However, Option two does cost more and that cost is solely on the employee. So the employer has zero impact on that cost is why we opted for Option one. </a:t>
          </a:r>
        </a:p>
        <a:p>
          <a:pPr>
            <a:buNone/>
          </a:pPr>
          <a:endParaRPr lang="en-US" sz="1300">
            <a:effectLst/>
            <a:latin typeface="Times New Roman" panose="02020603050405020304" pitchFamily="18" charset="0"/>
            <a:cs typeface="Times New Roman" panose="02020603050405020304" pitchFamily="18" charset="0"/>
          </a:endParaRPr>
        </a:p>
        <a:p>
          <a:pPr>
            <a:buNone/>
          </a:pPr>
          <a:r>
            <a:rPr lang="en-US" sz="1300" b="0" i="0" u="none" strike="noStrike">
              <a:solidFill>
                <a:srgbClr val="000000"/>
              </a:solidFill>
              <a:effectLst/>
              <a:latin typeface="Times New Roman" panose="02020603050405020304" pitchFamily="18" charset="0"/>
              <a:cs typeface="Times New Roman" panose="02020603050405020304" pitchFamily="18" charset="0"/>
            </a:rPr>
            <a:t>Kirk Sponsel</a:t>
          </a:r>
          <a:r>
            <a:rPr lang="en-US" sz="1300" b="0" i="0" u="none" strike="noStrike">
              <a:solidFill>
                <a:schemeClr val="dk1"/>
              </a:solidFill>
              <a:effectLst/>
              <a:latin typeface="Times New Roman" panose="02020603050405020304" pitchFamily="18" charset="0"/>
              <a:cs typeface="Times New Roman" panose="02020603050405020304" pitchFamily="18" charset="0"/>
            </a:rPr>
            <a:t>:</a:t>
          </a:r>
          <a:r>
            <a:rPr lang="en-US" sz="1300" b="0" i="0" u="none" strike="noStrike" baseline="0">
              <a:solidFill>
                <a:schemeClr val="dk1"/>
              </a:solidFill>
              <a:effectLst/>
              <a:latin typeface="Times New Roman" panose="02020603050405020304" pitchFamily="18" charset="0"/>
              <a:cs typeface="Times New Roman" panose="02020603050405020304" pitchFamily="18" charset="0"/>
            </a:rPr>
            <a:t> </a:t>
          </a:r>
          <a:r>
            <a:rPr lang="en-US" sz="1300" b="0" i="0" u="none" strike="noStrike" baseline="0">
              <a:solidFill>
                <a:schemeClr val="dk1"/>
              </a:solidFill>
              <a:effectLst/>
              <a:latin typeface="Times New Roman" panose="02020603050405020304" pitchFamily="18" charset="0"/>
              <a:ea typeface="+mn-ea"/>
              <a:cs typeface="Times New Roman" panose="02020603050405020304" pitchFamily="18" charset="0"/>
            </a:rPr>
            <a:t>F</a:t>
          </a:r>
          <a:r>
            <a:rPr lang="en-US" sz="1300">
              <a:solidFill>
                <a:schemeClr val="dk1"/>
              </a:solidFill>
              <a:effectLst/>
              <a:latin typeface="Times New Roman" panose="02020603050405020304" pitchFamily="18" charset="0"/>
              <a:ea typeface="+mn-ea"/>
              <a:cs typeface="Times New Roman" panose="02020603050405020304" pitchFamily="18" charset="0"/>
            </a:rPr>
            <a:t>or point of clarification, it does look like Options one and two are blacked out at the top. So could you clarify, whether we</a:t>
          </a:r>
          <a:r>
            <a:rPr lang="en-US" sz="1300" baseline="0">
              <a:solidFill>
                <a:schemeClr val="dk1"/>
              </a:solidFill>
              <a:effectLst/>
              <a:latin typeface="Times New Roman" panose="02020603050405020304" pitchFamily="18" charset="0"/>
              <a:ea typeface="+mn-ea"/>
              <a:cs typeface="Times New Roman" panose="02020603050405020304" pitchFamily="18" charset="0"/>
            </a:rPr>
            <a:t> are</a:t>
          </a:r>
          <a:r>
            <a:rPr lang="en-US" sz="1300">
              <a:solidFill>
                <a:schemeClr val="dk1"/>
              </a:solidFill>
              <a:effectLst/>
              <a:latin typeface="Times New Roman" panose="02020603050405020304" pitchFamily="18" charset="0"/>
              <a:ea typeface="+mn-ea"/>
              <a:cs typeface="Times New Roman" panose="02020603050405020304" pitchFamily="18" charset="0"/>
            </a:rPr>
            <a:t> recommending Option one. </a:t>
          </a:r>
          <a:endParaRPr lang="en-US" sz="1300" b="0" i="0" u="none" strike="noStrike" baseline="0">
            <a:solidFill>
              <a:schemeClr val="dk1"/>
            </a:solidFill>
            <a:effectLst/>
            <a:latin typeface="Times New Roman" panose="02020603050405020304" pitchFamily="18" charset="0"/>
            <a:cs typeface="Times New Roman" panose="02020603050405020304" pitchFamily="18" charset="0"/>
          </a:endParaRPr>
        </a:p>
        <a:p>
          <a:pPr>
            <a:buNone/>
          </a:pPr>
          <a:endParaRPr lang="en-US" sz="1300">
            <a:effectLst/>
            <a:latin typeface="Times New Roman" panose="02020603050405020304" pitchFamily="18"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b="0" i="0" u="none" strike="noStrike">
              <a:solidFill>
                <a:srgbClr val="000000"/>
              </a:solidFill>
              <a:effectLst/>
              <a:latin typeface="Times New Roman" panose="02020603050405020304" pitchFamily="18" charset="0"/>
              <a:cs typeface="Times New Roman" panose="02020603050405020304" pitchFamily="18" charset="0"/>
            </a:rPr>
            <a:t>Sheena</a:t>
          </a:r>
          <a:r>
            <a:rPr lang="en-US" sz="1300">
              <a:effectLst/>
              <a:latin typeface="Times New Roman" panose="02020603050405020304" pitchFamily="18" charset="0"/>
              <a:cs typeface="Times New Roman" panose="02020603050405020304" pitchFamily="18" charset="0"/>
            </a:rPr>
            <a:t> Schmutz: </a:t>
          </a:r>
          <a:r>
            <a:rPr lang="en-US" sz="1300">
              <a:solidFill>
                <a:schemeClr val="dk1"/>
              </a:solidFill>
              <a:effectLst/>
              <a:latin typeface="Times New Roman" panose="02020603050405020304" pitchFamily="18" charset="0"/>
              <a:ea typeface="+mn-ea"/>
              <a:cs typeface="Times New Roman" panose="02020603050405020304" pitchFamily="18" charset="0"/>
            </a:rPr>
            <a:t>Option one. Yes. </a:t>
          </a:r>
        </a:p>
        <a:p>
          <a:pPr>
            <a:buNone/>
          </a:pPr>
          <a:endParaRPr lang="en-US" sz="1300">
            <a:solidFill>
              <a:sysClr val="windowText" lastClr="000000"/>
            </a:solidFill>
            <a:effectLst/>
            <a:latin typeface="Times New Roman" panose="02020603050405020304" pitchFamily="18" charset="0"/>
            <a:cs typeface="Times New Roman" panose="02020603050405020304" pitchFamily="18" charset="0"/>
          </a:endParaRPr>
        </a:p>
        <a:p>
          <a:pPr>
            <a:buNone/>
          </a:pPr>
          <a:r>
            <a:rPr lang="en-US" sz="1300" b="0" i="0" u="none" strike="noStrike">
              <a:solidFill>
                <a:sysClr val="windowText" lastClr="000000"/>
              </a:solidFill>
              <a:effectLst/>
              <a:latin typeface="Times New Roman" panose="02020603050405020304" pitchFamily="18" charset="0"/>
              <a:cs typeface="Times New Roman" panose="02020603050405020304" pitchFamily="18" charset="0"/>
            </a:rPr>
            <a:t>Brandi</a:t>
          </a:r>
          <a:r>
            <a:rPr lang="en-US" sz="1300">
              <a:solidFill>
                <a:sysClr val="windowText" lastClr="000000"/>
              </a:solidFill>
              <a:effectLst/>
              <a:latin typeface="Times New Roman" panose="02020603050405020304" pitchFamily="18" charset="0"/>
              <a:cs typeface="Times New Roman" panose="02020603050405020304" pitchFamily="18" charset="0"/>
            </a:rPr>
            <a:t> Baily:</a:t>
          </a:r>
          <a:r>
            <a:rPr lang="en-US" sz="1300" baseline="0">
              <a:solidFill>
                <a:sysClr val="windowText" lastClr="000000"/>
              </a:solidFill>
              <a:effectLst/>
              <a:latin typeface="Times New Roman" panose="02020603050405020304" pitchFamily="18" charset="0"/>
              <a:cs typeface="Times New Roman" panose="02020603050405020304" pitchFamily="18" charset="0"/>
            </a:rPr>
            <a:t> I</a:t>
          </a:r>
          <a:r>
            <a:rPr lang="en-US" sz="1300">
              <a:solidFill>
                <a:sysClr val="windowText" lastClr="000000"/>
              </a:solidFill>
              <a:effectLst/>
              <a:latin typeface="Times New Roman" panose="02020603050405020304" pitchFamily="18" charset="0"/>
              <a:ea typeface="+mn-ea"/>
              <a:cs typeface="Times New Roman" panose="02020603050405020304" pitchFamily="18" charset="0"/>
            </a:rPr>
            <a:t>t has Option 1 and Option 2 and we only selected Option 1. I know we asked but everything else that had options it was because the employee had the option. So I just want to make sure</a:t>
          </a:r>
          <a:r>
            <a:rPr lang="en-US" sz="1300"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en-US" sz="1300">
              <a:solidFill>
                <a:sysClr val="windowText" lastClr="000000"/>
              </a:solidFill>
              <a:effectLst/>
              <a:latin typeface="Times New Roman" panose="02020603050405020304" pitchFamily="18" charset="0"/>
              <a:ea typeface="+mn-ea"/>
              <a:cs typeface="Times New Roman" panose="02020603050405020304" pitchFamily="18" charset="0"/>
            </a:rPr>
            <a:t>on the vision it is just Option 1 and the employee isn't going to have the option for Option 2.</a:t>
          </a:r>
          <a:endParaRPr lang="en-US" sz="1300" baseline="0">
            <a:solidFill>
              <a:sysClr val="windowText" lastClr="000000"/>
            </a:solidFill>
            <a:effectLst/>
            <a:latin typeface="Times New Roman" panose="02020603050405020304" pitchFamily="18" charset="0"/>
            <a:cs typeface="Times New Roman" panose="02020603050405020304" pitchFamily="18" charset="0"/>
          </a:endParaRPr>
        </a:p>
        <a:p>
          <a:pPr>
            <a:buNone/>
          </a:pPr>
          <a:endParaRPr lang="en-US" sz="1300">
            <a:solidFill>
              <a:sysClr val="windowText" lastClr="000000"/>
            </a:solidFill>
            <a:effectLst/>
            <a:latin typeface="Times New Roman" panose="02020603050405020304" pitchFamily="18"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b="0" i="0" u="none" strike="noStrike">
              <a:solidFill>
                <a:sysClr val="windowText" lastClr="000000"/>
              </a:solidFill>
              <a:effectLst/>
              <a:latin typeface="Times New Roman" panose="02020603050405020304" pitchFamily="18" charset="0"/>
              <a:cs typeface="Times New Roman" panose="02020603050405020304" pitchFamily="18" charset="0"/>
            </a:rPr>
            <a:t>Sheena</a:t>
          </a:r>
          <a:r>
            <a:rPr lang="en-US" sz="1300">
              <a:solidFill>
                <a:sysClr val="windowText" lastClr="000000"/>
              </a:solidFill>
              <a:effectLst/>
              <a:latin typeface="Times New Roman" panose="02020603050405020304" pitchFamily="18" charset="0"/>
              <a:cs typeface="Times New Roman" panose="02020603050405020304" pitchFamily="18" charset="0"/>
            </a:rPr>
            <a:t> Schmutz: </a:t>
          </a:r>
          <a:r>
            <a:rPr lang="en-US" sz="1300">
              <a:solidFill>
                <a:sysClr val="windowText" lastClr="000000"/>
              </a:solidFill>
              <a:effectLst/>
              <a:latin typeface="Times New Roman" panose="02020603050405020304" pitchFamily="18" charset="0"/>
              <a:ea typeface="+mn-ea"/>
              <a:cs typeface="Times New Roman" panose="02020603050405020304" pitchFamily="18" charset="0"/>
            </a:rPr>
            <a:t>Yes, because that would be two (2) different plans with the benefits being different.</a:t>
          </a:r>
        </a:p>
        <a:p>
          <a:pPr>
            <a:buNone/>
          </a:pPr>
          <a:endParaRPr lang="en-US" sz="1300">
            <a:solidFill>
              <a:sysClr val="windowText" lastClr="000000"/>
            </a:solidFill>
            <a:effectLst/>
            <a:latin typeface="Times New Roman" panose="02020603050405020304" pitchFamily="18" charset="0"/>
            <a:cs typeface="Times New Roman" panose="02020603050405020304" pitchFamily="18" charset="0"/>
          </a:endParaRPr>
        </a:p>
        <a:p>
          <a:pPr>
            <a:buNone/>
          </a:pPr>
          <a:r>
            <a:rPr lang="en-US" sz="1300">
              <a:solidFill>
                <a:sysClr val="windowText" lastClr="000000"/>
              </a:solidFill>
              <a:effectLst/>
              <a:latin typeface="Times New Roman" panose="02020603050405020304" pitchFamily="18" charset="0"/>
              <a:ea typeface="+mn-ea"/>
              <a:cs typeface="Times New Roman" panose="02020603050405020304" pitchFamily="18" charset="0"/>
            </a:rPr>
            <a:t>Brandi Baily: We're only giving them the one option to choose from?</a:t>
          </a:r>
        </a:p>
        <a:p>
          <a:pPr>
            <a:buNone/>
          </a:pPr>
          <a:endParaRPr lang="en-US" sz="1300">
            <a:solidFill>
              <a:sysClr val="windowText" lastClr="000000"/>
            </a:solidFill>
            <a:effectLst/>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a:solidFill>
                <a:sysClr val="windowText" lastClr="000000"/>
              </a:solidFill>
              <a:effectLst/>
              <a:latin typeface="Times New Roman" panose="02020603050405020304" pitchFamily="18" charset="0"/>
              <a:ea typeface="+mn-ea"/>
              <a:cs typeface="Times New Roman" panose="02020603050405020304" pitchFamily="18" charset="0"/>
            </a:rPr>
            <a:t>Sheena Schmutz: That would be correct.  </a:t>
          </a:r>
        </a:p>
        <a:p>
          <a:pPr>
            <a:buNone/>
          </a:pPr>
          <a:endParaRPr lang="en-US" sz="1300">
            <a:solidFill>
              <a:sysClr val="windowText" lastClr="000000"/>
            </a:solidFill>
            <a:effectLst/>
            <a:latin typeface="Times New Roman" panose="02020603050405020304" pitchFamily="18" charset="0"/>
            <a:cs typeface="Times New Roman" panose="02020603050405020304" pitchFamily="18" charset="0"/>
          </a:endParaRPr>
        </a:p>
        <a:p>
          <a:pPr>
            <a:buNone/>
          </a:pPr>
          <a:endParaRPr lang="en-US" sz="1300">
            <a:solidFill>
              <a:sysClr val="windowText" lastClr="000000"/>
            </a:solidFill>
            <a:effectLst/>
            <a:latin typeface="Times New Roman" panose="02020603050405020304" pitchFamily="18" charset="0"/>
            <a:cs typeface="Times New Roman" panose="02020603050405020304" pitchFamily="18" charset="0"/>
          </a:endParaRPr>
        </a:p>
        <a:p>
          <a:pPr marL="0" marR="0">
            <a:lnSpc>
              <a:spcPct val="115000"/>
            </a:lnSpc>
            <a:spcAft>
              <a:spcPts val="800"/>
            </a:spcAft>
            <a:buNone/>
          </a:pPr>
          <a:endParaRPr kumimoji="0" lang="en-US" sz="13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a:p>
          <a:pPr marL="0" marR="0">
            <a:lnSpc>
              <a:spcPct val="115000"/>
            </a:lnSpc>
            <a:spcAft>
              <a:spcPts val="800"/>
            </a:spcAft>
            <a:buNone/>
          </a:pPr>
          <a:endParaRPr kumimoji="0" lang="en-US" sz="13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a:p>
          <a:pPr marL="0" marR="0">
            <a:lnSpc>
              <a:spcPct val="115000"/>
            </a:lnSpc>
            <a:spcAft>
              <a:spcPts val="800"/>
            </a:spcAft>
            <a:buNone/>
          </a:pPr>
          <a:endParaRPr kumimoji="0" lang="en-US" sz="13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a:p>
          <a:pPr marL="0" marR="0">
            <a:lnSpc>
              <a:spcPct val="115000"/>
            </a:lnSpc>
            <a:spcAft>
              <a:spcPts val="800"/>
            </a:spcAft>
            <a:buNone/>
          </a:pPr>
          <a:endParaRPr lang="en-US" sz="1300" kern="100">
            <a:solidFill>
              <a:sysClr val="windowText" lastClr="000000"/>
            </a:solidFill>
            <a:effectLst/>
            <a:latin typeface="Times New Roman" panose="02020603050405020304" pitchFamily="18" charset="0"/>
            <a:ea typeface="Aptos" panose="020B0004020202020204" pitchFamily="34" charset="0"/>
            <a:cs typeface="Times New Roman" panose="02020603050405020304" pitchFamily="18" charset="0"/>
          </a:endParaRPr>
        </a:p>
      </xdr:txBody>
    </xdr:sp>
    <xdr:clientData/>
  </xdr:twoCellAnchor>
  <xdr:twoCellAnchor editAs="oneCell">
    <xdr:from>
      <xdr:col>0</xdr:col>
      <xdr:colOff>85723</xdr:colOff>
      <xdr:row>51</xdr:row>
      <xdr:rowOff>104775</xdr:rowOff>
    </xdr:from>
    <xdr:to>
      <xdr:col>4</xdr:col>
      <xdr:colOff>438149</xdr:colOff>
      <xdr:row>59</xdr:row>
      <xdr:rowOff>57150</xdr:rowOff>
    </xdr:to>
    <xdr:pic>
      <xdr:nvPicPr>
        <xdr:cNvPr id="5" name="Picture 4" descr="Component table">
          <a:extLst>
            <a:ext uri="{FF2B5EF4-FFF2-40B4-BE49-F238E27FC236}">
              <a16:creationId xmlns:a16="http://schemas.microsoft.com/office/drawing/2014/main" id="{8D85865D-EEC0-ACAE-A0E9-74903031816B}"/>
            </a:ext>
          </a:extLst>
        </xdr:cNvPr>
        <xdr:cNvPicPr>
          <a:picLocks noChangeAspect="1"/>
        </xdr:cNvPicPr>
      </xdr:nvPicPr>
      <xdr:blipFill>
        <a:blip xmlns:r="http://schemas.openxmlformats.org/officeDocument/2006/relationships" r:embed="rId1"/>
        <a:stretch>
          <a:fillRect/>
        </a:stretch>
      </xdr:blipFill>
      <xdr:spPr>
        <a:xfrm>
          <a:off x="85723" y="13954125"/>
          <a:ext cx="7086601" cy="147637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38100</xdr:colOff>
      <xdr:row>46</xdr:row>
      <xdr:rowOff>19050</xdr:rowOff>
    </xdr:from>
    <xdr:to>
      <xdr:col>3</xdr:col>
      <xdr:colOff>2028825</xdr:colOff>
      <xdr:row>81</xdr:row>
      <xdr:rowOff>158750</xdr:rowOff>
    </xdr:to>
    <xdr:sp macro="" textlink="">
      <xdr:nvSpPr>
        <xdr:cNvPr id="2" name="TextBox 1">
          <a:extLst>
            <a:ext uri="{FF2B5EF4-FFF2-40B4-BE49-F238E27FC236}">
              <a16:creationId xmlns:a16="http://schemas.microsoft.com/office/drawing/2014/main" id="{7BF93A93-4B78-4B4A-B5F2-940E9BD6C27F}"/>
            </a:ext>
          </a:extLst>
        </xdr:cNvPr>
        <xdr:cNvSpPr txBox="1"/>
      </xdr:nvSpPr>
      <xdr:spPr>
        <a:xfrm>
          <a:off x="38100" y="10750550"/>
          <a:ext cx="9340850" cy="6807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On the recommendation of Tammy Culley, on behalf of Human Resources, Brandi Baily moved to </a:t>
          </a:r>
          <a:r>
            <a:rPr kumimoji="0" lang="en-US" sz="1600" b="1"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accept the proposal from EMPAC, Inc. at the rates listed above starting January 1, 2027 for a period of three (3) years with two (2) one (1) year options to renew. </a:t>
          </a:r>
          <a:r>
            <a:rPr kumimoji="0" lang="en-US" sz="16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Tim Myers seconded the motion. The motion passed unanimously.</a:t>
          </a:r>
          <a:endParaRPr kumimoji="0" lang="en-US" sz="1600" b="1"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A committee comprised of Sheena Schmutz, Cheryl Orme, Ayanna Frierson, and Sarah Meek – Human Resources; Lori McConnaughy –COMCARE; Nicole Gibbs – Communications; Kevin Nelson – Fire District 1; and Tammy Culley - Purchasing evaluated the proposal responses based on the criteria set forth in the RFP. The committee unanimously agreed to accept the proposal from EMPAC, Inc.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prstClr val="black"/>
            </a:solidFill>
            <a:effectLst/>
            <a:uLnTx/>
            <a:uFillTx/>
            <a:latin typeface="+mn-lt"/>
            <a:ea typeface="+mn-ea"/>
            <a:cs typeface="+mn-cs"/>
          </a:endParaRPr>
        </a:p>
        <a:p>
          <a:r>
            <a:rPr lang="en-US" sz="1300" b="0" i="0" u="none" strike="noStrike" baseline="0">
              <a:solidFill>
                <a:srgbClr val="000000"/>
              </a:solidFill>
              <a:latin typeface="Times New Roman" panose="02020603050405020304" pitchFamily="18" charset="0"/>
            </a:rPr>
            <a:t>EAP (Employee Assistance Program) includes employer paid assistance, counseling, and education services to employees and their families to help them live healthy, balanced lives. In addition, this benefit provided by your employer, provides training, newsletters, referrals to partners for legal consultation and money management for you, your spouse/ significant other, and dependents living in your home provided by trained professionals. This service is offered to all employees as a paid benefit. Services for this contract will include 12 sessions for employees during a 12 month period for individual in-person visits. In addition, services include local access to a 15 person team and access to over 224 providers and on-site critical incident stress debriefings.</a:t>
          </a:r>
          <a:endParaRPr lang="en-US" sz="1300"/>
        </a:p>
        <a:p>
          <a:endParaRPr lang="en-US" sz="1100"/>
        </a:p>
        <a:p>
          <a:pPr marL="0" marR="0">
            <a:lnSpc>
              <a:spcPct val="115000"/>
            </a:lnSpc>
            <a:spcAft>
              <a:spcPts val="800"/>
            </a:spcAft>
            <a:buNone/>
          </a:pPr>
          <a:r>
            <a:rPr lang="en-US" sz="1300" kern="100">
              <a:effectLst/>
              <a:latin typeface="Times New Roman" panose="02020603050405020304" pitchFamily="18" charset="0"/>
              <a:ea typeface="Aptos" panose="020B0004020202020204" pitchFamily="34" charset="0"/>
              <a:cs typeface="Times New Roman" panose="02020603050405020304" pitchFamily="18" charset="0"/>
            </a:rPr>
            <a:t>Notes:</a:t>
          </a:r>
          <a:endParaRPr lang="en-US" sz="1300" kern="100">
            <a:effectLst/>
            <a:latin typeface="Aptos" panose="020B0004020202020204" pitchFamily="34" charset="0"/>
            <a:ea typeface="Aptos" panose="020B0004020202020204" pitchFamily="34" charset="0"/>
            <a:cs typeface="Times New Roman" panose="02020603050405020304" pitchFamily="18" charset="0"/>
          </a:endParaRPr>
        </a:p>
        <a:p>
          <a:pPr marL="0" marR="0">
            <a:lnSpc>
              <a:spcPct val="115000"/>
            </a:lnSpc>
            <a:spcAft>
              <a:spcPts val="800"/>
            </a:spcAft>
            <a:buNone/>
          </a:pPr>
          <a:r>
            <a:rPr lang="en-US" sz="1300" kern="100">
              <a:effectLst/>
              <a:latin typeface="Times New Roman" panose="02020603050405020304" pitchFamily="18" charset="0"/>
              <a:ea typeface="Aptos" panose="020B0004020202020204" pitchFamily="34" charset="0"/>
              <a:cs typeface="Times New Roman" panose="02020603050405020304" pitchFamily="18" charset="0"/>
            </a:rPr>
            <a:t>This is a proposal and not a bid. Proposals are based on criteria set forth in the RFP. There are five (5) components to this RFP.</a:t>
          </a:r>
        </a:p>
        <a:p>
          <a:pPr marL="0" marR="0">
            <a:lnSpc>
              <a:spcPct val="115000"/>
            </a:lnSpc>
            <a:spcAft>
              <a:spcPts val="800"/>
            </a:spcAft>
            <a:buNone/>
          </a:pPr>
          <a:endParaRPr lang="en-US" sz="1300" kern="100">
            <a:effectLst/>
            <a:latin typeface="Times New Roman" panose="02020603050405020304" pitchFamily="18" charset="0"/>
            <a:ea typeface="Aptos" panose="020B0004020202020204" pitchFamily="34" charset="0"/>
            <a:cs typeface="Times New Roman" panose="02020603050405020304" pitchFamily="18" charset="0"/>
          </a:endParaRPr>
        </a:p>
        <a:p>
          <a:pPr marL="0" marR="0">
            <a:lnSpc>
              <a:spcPct val="115000"/>
            </a:lnSpc>
            <a:spcAft>
              <a:spcPts val="800"/>
            </a:spcAft>
            <a:buNone/>
          </a:pPr>
          <a:endParaRPr lang="en-US" sz="1300" kern="100">
            <a:effectLst/>
            <a:latin typeface="Times New Roman" panose="02020603050405020304" pitchFamily="18" charset="0"/>
            <a:ea typeface="Aptos" panose="020B0004020202020204" pitchFamily="34" charset="0"/>
            <a:cs typeface="Times New Roman" panose="02020603050405020304" pitchFamily="18" charset="0"/>
          </a:endParaRPr>
        </a:p>
        <a:p>
          <a:pPr marL="0" marR="0">
            <a:lnSpc>
              <a:spcPct val="115000"/>
            </a:lnSpc>
            <a:spcAft>
              <a:spcPts val="800"/>
            </a:spcAft>
            <a:buNone/>
          </a:pPr>
          <a:endParaRPr lang="en-US" sz="1300" kern="100">
            <a:effectLst/>
            <a:latin typeface="Times New Roman" panose="02020603050405020304" pitchFamily="18" charset="0"/>
            <a:ea typeface="Aptos" panose="020B0004020202020204" pitchFamily="34" charset="0"/>
            <a:cs typeface="Times New Roman" panose="02020603050405020304" pitchFamily="18" charset="0"/>
          </a:endParaRPr>
        </a:p>
        <a:p>
          <a:pPr marL="0" marR="0">
            <a:lnSpc>
              <a:spcPct val="115000"/>
            </a:lnSpc>
            <a:spcAft>
              <a:spcPts val="800"/>
            </a:spcAft>
            <a:buNone/>
          </a:pPr>
          <a:endParaRPr lang="en-US" sz="1300" kern="100">
            <a:effectLst/>
            <a:latin typeface="Times New Roman" panose="02020603050405020304" pitchFamily="18" charset="0"/>
            <a:ea typeface="Aptos" panose="020B0004020202020204" pitchFamily="34" charset="0"/>
            <a:cs typeface="Times New Roman" panose="02020603050405020304" pitchFamily="18" charset="0"/>
          </a:endParaRPr>
        </a:p>
        <a:p>
          <a:pPr marL="0" marR="0">
            <a:lnSpc>
              <a:spcPct val="115000"/>
            </a:lnSpc>
            <a:spcAft>
              <a:spcPts val="800"/>
            </a:spcAft>
            <a:buNone/>
          </a:pPr>
          <a:endParaRPr lang="en-US" sz="1300" kern="100">
            <a:effectLst/>
            <a:latin typeface="Times New Roman" panose="02020603050405020304" pitchFamily="18" charset="0"/>
            <a:ea typeface="Aptos" panose="020B0004020202020204" pitchFamily="34" charset="0"/>
            <a:cs typeface="Times New Roman" panose="02020603050405020304" pitchFamily="18" charset="0"/>
          </a:endParaRPr>
        </a:p>
        <a:p>
          <a:pPr marL="0" marR="0">
            <a:lnSpc>
              <a:spcPct val="115000"/>
            </a:lnSpc>
            <a:spcAft>
              <a:spcPts val="800"/>
            </a:spcAft>
            <a:buNone/>
          </a:pPr>
          <a:r>
            <a:rPr lang="en-US" sz="1300" kern="100">
              <a:effectLst/>
              <a:latin typeface="Times New Roman" panose="02020603050405020304" pitchFamily="18" charset="0"/>
              <a:ea typeface="Aptos" panose="020B0004020202020204" pitchFamily="34" charset="0"/>
              <a:cs typeface="Times New Roman" panose="02020603050405020304" pitchFamily="18" charset="0"/>
            </a:rPr>
            <a:t>EMPAC,</a:t>
          </a:r>
          <a:r>
            <a:rPr lang="en-US" sz="1300" kern="100" baseline="0">
              <a:effectLst/>
              <a:latin typeface="Times New Roman" panose="02020603050405020304" pitchFamily="18" charset="0"/>
              <a:ea typeface="Aptos" panose="020B0004020202020204" pitchFamily="34" charset="0"/>
              <a:cs typeface="Times New Roman" panose="02020603050405020304" pitchFamily="18" charset="0"/>
            </a:rPr>
            <a:t> Inc. is the current carrier.</a:t>
          </a:r>
        </a:p>
        <a:p>
          <a:pPr marL="0" marR="0">
            <a:lnSpc>
              <a:spcPct val="115000"/>
            </a:lnSpc>
            <a:spcAft>
              <a:spcPts val="800"/>
            </a:spcAft>
            <a:buNone/>
          </a:pPr>
          <a:r>
            <a:rPr lang="en-US" sz="1300" kern="100" baseline="0">
              <a:effectLst/>
              <a:latin typeface="Times New Roman" panose="02020603050405020304" pitchFamily="18" charset="0"/>
              <a:ea typeface="Aptos" panose="020B0004020202020204" pitchFamily="34" charset="0"/>
              <a:cs typeface="Times New Roman" panose="02020603050405020304" pitchFamily="18" charset="0"/>
            </a:rPr>
            <a:t>Price reflects a 26.9% increase.</a:t>
          </a:r>
          <a:endParaRPr lang="en-US" sz="1300" kern="100">
            <a:effectLst/>
            <a:latin typeface="Aptos" panose="020B0004020202020204" pitchFamily="34" charset="0"/>
            <a:ea typeface="Aptos" panose="020B0004020202020204" pitchFamily="34" charset="0"/>
            <a:cs typeface="Times New Roman" panose="02020603050405020304" pitchFamily="18" charset="0"/>
          </a:endParaRPr>
        </a:p>
        <a:p>
          <a:endParaRPr lang="en-US" sz="1100"/>
        </a:p>
        <a:p>
          <a:endParaRPr lang="en-US" sz="1100"/>
        </a:p>
      </xdr:txBody>
    </xdr:sp>
    <xdr:clientData/>
  </xdr:twoCellAnchor>
  <xdr:twoCellAnchor editAs="oneCell">
    <xdr:from>
      <xdr:col>0</xdr:col>
      <xdr:colOff>41763</xdr:colOff>
      <xdr:row>66</xdr:row>
      <xdr:rowOff>54952</xdr:rowOff>
    </xdr:from>
    <xdr:to>
      <xdr:col>2</xdr:col>
      <xdr:colOff>1366471</xdr:colOff>
      <xdr:row>73</xdr:row>
      <xdr:rowOff>151667</xdr:rowOff>
    </xdr:to>
    <xdr:pic>
      <xdr:nvPicPr>
        <xdr:cNvPr id="5" name="Picture 4" descr="Component table">
          <a:extLst>
            <a:ext uri="{FF2B5EF4-FFF2-40B4-BE49-F238E27FC236}">
              <a16:creationId xmlns:a16="http://schemas.microsoft.com/office/drawing/2014/main" id="{19E46DC2-D609-D6A0-0835-C49049B7C0F3}"/>
            </a:ext>
          </a:extLst>
        </xdr:cNvPr>
        <xdr:cNvPicPr>
          <a:picLocks noChangeAspect="1"/>
        </xdr:cNvPicPr>
      </xdr:nvPicPr>
      <xdr:blipFill>
        <a:blip xmlns:r="http://schemas.openxmlformats.org/officeDocument/2006/relationships" r:embed="rId1"/>
        <a:stretch>
          <a:fillRect/>
        </a:stretch>
      </xdr:blipFill>
      <xdr:spPr>
        <a:xfrm>
          <a:off x="41763" y="14447227"/>
          <a:ext cx="6620608" cy="143021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48</xdr:row>
      <xdr:rowOff>28574</xdr:rowOff>
    </xdr:from>
    <xdr:to>
      <xdr:col>6</xdr:col>
      <xdr:colOff>1704975</xdr:colOff>
      <xdr:row>86</xdr:row>
      <xdr:rowOff>95249</xdr:rowOff>
    </xdr:to>
    <xdr:sp macro="" textlink="">
      <xdr:nvSpPr>
        <xdr:cNvPr id="2" name="TextBox 1">
          <a:extLst>
            <a:ext uri="{FF2B5EF4-FFF2-40B4-BE49-F238E27FC236}">
              <a16:creationId xmlns:a16="http://schemas.microsoft.com/office/drawing/2014/main" id="{6B43010A-6FE8-4F21-B7D4-B686E72C9895}"/>
            </a:ext>
          </a:extLst>
        </xdr:cNvPr>
        <xdr:cNvSpPr txBox="1"/>
      </xdr:nvSpPr>
      <xdr:spPr>
        <a:xfrm>
          <a:off x="0" y="16725899"/>
          <a:ext cx="13030200" cy="73056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On the recommendation of Tammy Culley, on behalf of Human Resources, Brandi Baily moved to </a:t>
          </a:r>
          <a:r>
            <a:rPr kumimoji="0" lang="en-US" sz="1600" b="1"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accept the proposal from Surency Life and Health Insurance Company dba Surency at the rates listed above starting January 1, 2027 for a period of three (3) years with two (2) one (1) year options to renew. </a:t>
          </a:r>
          <a:r>
            <a:rPr kumimoji="0" lang="en-US" sz="16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Philip Davolt seconded the motion. The motion passed unanimously.</a:t>
          </a:r>
          <a:endParaRPr kumimoji="0" lang="en-US" sz="1600" b="1"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A committee comprised of Sheena Schmutz, Cheryl Orme, Ayanna Frierson, and Sarah Meek – Human Resources; Lori McConnaughy – COMCARE; Nicole Gibbs – Communications; Kevin Nelson – Fire District 1; and Tammy Culley - Purchasing evaluated the proposal responses based on the criteria set forth in the RFP. The committee unanimously agreed to accept the proposal from Surency Life and Health Insurance Company dba Surency.</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prstClr val="black"/>
            </a:solidFill>
            <a:effectLst/>
            <a:uLnTx/>
            <a:uFillTx/>
            <a:latin typeface="+mn-lt"/>
            <a:ea typeface="+mn-ea"/>
            <a:cs typeface="+mn-cs"/>
          </a:endParaRPr>
        </a:p>
        <a:p>
          <a:pPr marL="0" marR="0">
            <a:lnSpc>
              <a:spcPct val="115000"/>
            </a:lnSpc>
            <a:spcAft>
              <a:spcPts val="800"/>
            </a:spcAft>
            <a:buNone/>
          </a:pPr>
          <a:r>
            <a:rPr lang="en-US" sz="1300" b="0" i="0" u="none" strike="noStrike" baseline="0">
              <a:solidFill>
                <a:srgbClr val="000000"/>
              </a:solidFill>
              <a:latin typeface="Times New Roman" panose="02020603050405020304" pitchFamily="18" charset="0"/>
            </a:rPr>
            <a:t>Sedgwick County offers health options for spending via flexible spending accounts. These type of accounts may be used for the base and premier tiers of health insurance and are accessible for employees to “pay back” FSA accounts throughout the year</a:t>
          </a:r>
          <a:r>
            <a:rPr lang="en-US" sz="1400" b="0" i="0" u="none" strike="noStrike" baseline="0">
              <a:solidFill>
                <a:srgbClr val="000000"/>
              </a:solidFill>
              <a:latin typeface="Times New Roman" panose="02020603050405020304" pitchFamily="18" charset="0"/>
            </a:rPr>
            <a:t>. </a:t>
          </a:r>
          <a:endParaRPr lang="en-US" sz="1300" kern="100">
            <a:effectLst/>
            <a:latin typeface="Times New Roman" panose="02020603050405020304" pitchFamily="18" charset="0"/>
            <a:ea typeface="Aptos" panose="020B0004020202020204" pitchFamily="34" charset="0"/>
            <a:cs typeface="Times New Roman" panose="02020603050405020304" pitchFamily="18" charset="0"/>
          </a:endParaRPr>
        </a:p>
        <a:p>
          <a:pPr marL="0" marR="0">
            <a:lnSpc>
              <a:spcPct val="115000"/>
            </a:lnSpc>
            <a:spcAft>
              <a:spcPts val="800"/>
            </a:spcAft>
            <a:buNone/>
          </a:pPr>
          <a:r>
            <a:rPr lang="en-US" sz="1300" kern="100">
              <a:effectLst/>
              <a:latin typeface="Times New Roman" panose="02020603050405020304" pitchFamily="18" charset="0"/>
              <a:ea typeface="Aptos" panose="020B0004020202020204" pitchFamily="34" charset="0"/>
              <a:cs typeface="Times New Roman" panose="02020603050405020304" pitchFamily="18" charset="0"/>
            </a:rPr>
            <a:t>Notes:</a:t>
          </a:r>
          <a:endParaRPr lang="en-US" sz="1300" kern="100">
            <a:effectLst/>
            <a:latin typeface="Aptos" panose="020B0004020202020204" pitchFamily="34" charset="0"/>
            <a:ea typeface="Aptos" panose="020B0004020202020204" pitchFamily="34" charset="0"/>
            <a:cs typeface="Times New Roman" panose="02020603050405020304" pitchFamily="18" charset="0"/>
          </a:endParaRPr>
        </a:p>
        <a:p>
          <a:pPr marL="0" marR="0">
            <a:lnSpc>
              <a:spcPct val="115000"/>
            </a:lnSpc>
            <a:spcAft>
              <a:spcPts val="800"/>
            </a:spcAft>
            <a:buNone/>
          </a:pPr>
          <a:r>
            <a:rPr lang="en-US" sz="1300" kern="100">
              <a:effectLst/>
              <a:latin typeface="Times New Roman" panose="02020603050405020304" pitchFamily="18" charset="0"/>
              <a:ea typeface="Aptos" panose="020B0004020202020204" pitchFamily="34" charset="0"/>
              <a:cs typeface="Times New Roman" panose="02020603050405020304" pitchFamily="18" charset="0"/>
            </a:rPr>
            <a:t>This is a proposal and not a bid. Proposals are based on criteria set forth in the RFP. There are five (5) components to this RFP:</a:t>
          </a:r>
          <a:endParaRPr lang="en-US" sz="1300" kern="100">
            <a:effectLst/>
            <a:latin typeface="Aptos" panose="020B0004020202020204" pitchFamily="34" charset="0"/>
            <a:ea typeface="Aptos" panose="020B0004020202020204" pitchFamily="34" charset="0"/>
            <a:cs typeface="Times New Roman" panose="02020603050405020304" pitchFamily="18" charset="0"/>
          </a:endParaRPr>
        </a:p>
        <a:p>
          <a:endParaRPr lang="en-US" sz="1100"/>
        </a:p>
        <a:p>
          <a:endParaRPr lang="en-US" sz="1100"/>
        </a:p>
        <a:p>
          <a:endParaRPr lang="en-US" sz="1100"/>
        </a:p>
        <a:p>
          <a:endParaRPr lang="en-US" sz="1100"/>
        </a:p>
        <a:p>
          <a:endParaRPr lang="en-US" sz="1100"/>
        </a:p>
        <a:p>
          <a:endParaRPr lang="en-US" sz="1100"/>
        </a:p>
        <a:p>
          <a:endParaRPr lang="en-US" sz="1100"/>
        </a:p>
        <a:p>
          <a:endParaRPr lang="en-US" sz="1100"/>
        </a:p>
        <a:p>
          <a:endParaRPr lang="en-US" sz="1100"/>
        </a:p>
        <a:p>
          <a:endParaRPr lang="en-US" sz="1100"/>
        </a:p>
        <a:p>
          <a:pPr marL="0" marR="0" lvl="0" indent="0" defTabSz="914400" eaLnBrk="1" fontAlgn="auto" latinLnBrk="0" hangingPunct="1">
            <a:lnSpc>
              <a:spcPct val="100000"/>
            </a:lnSpc>
            <a:spcBef>
              <a:spcPts val="0"/>
            </a:spcBef>
            <a:spcAft>
              <a:spcPts val="0"/>
            </a:spcAft>
            <a:buClrTx/>
            <a:buSzTx/>
            <a:buFontTx/>
            <a:buNone/>
            <a:tabLst/>
            <a:defRPr/>
          </a:pPr>
          <a:r>
            <a:rPr lang="en-US" sz="1300">
              <a:solidFill>
                <a:schemeClr val="dk1"/>
              </a:solidFill>
              <a:effectLst/>
              <a:latin typeface="Times New Roman" panose="02020603050405020304" pitchFamily="18" charset="0"/>
              <a:ea typeface="+mn-ea"/>
              <a:cs typeface="Times New Roman" panose="02020603050405020304" pitchFamily="18" charset="0"/>
            </a:rPr>
            <a:t>Surency Life and Health Insurance Company dba Surency is</a:t>
          </a:r>
          <a:r>
            <a:rPr lang="en-US" sz="1300" baseline="0">
              <a:solidFill>
                <a:schemeClr val="dk1"/>
              </a:solidFill>
              <a:effectLst/>
              <a:latin typeface="Times New Roman" panose="02020603050405020304" pitchFamily="18" charset="0"/>
              <a:ea typeface="+mn-ea"/>
              <a:cs typeface="Times New Roman" panose="02020603050405020304" pitchFamily="18" charset="0"/>
            </a:rPr>
            <a:t> our current carrier.</a:t>
          </a:r>
        </a:p>
        <a:p>
          <a:pPr marL="0" marR="0" lvl="0" indent="0" defTabSz="914400" eaLnBrk="1" fontAlgn="auto" latinLnBrk="0" hangingPunct="1">
            <a:lnSpc>
              <a:spcPct val="100000"/>
            </a:lnSpc>
            <a:spcBef>
              <a:spcPts val="0"/>
            </a:spcBef>
            <a:spcAft>
              <a:spcPts val="0"/>
            </a:spcAft>
            <a:buClrTx/>
            <a:buSzTx/>
            <a:buFontTx/>
            <a:buNone/>
            <a:tabLst/>
            <a:defRPr/>
          </a:pPr>
          <a:endParaRPr lang="en-US" sz="1300" baseline="0">
            <a:solidFill>
              <a:schemeClr val="dk1"/>
            </a:solidFill>
            <a:effectLst/>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baseline="0">
              <a:solidFill>
                <a:schemeClr val="dk1"/>
              </a:solidFill>
              <a:effectLst/>
              <a:latin typeface="Times New Roman" panose="02020603050405020304" pitchFamily="18" charset="0"/>
              <a:ea typeface="+mn-ea"/>
              <a:cs typeface="Times New Roman" panose="02020603050405020304" pitchFamily="18" charset="0"/>
            </a:rPr>
            <a:t>The cost reflects a 2% increase.</a:t>
          </a:r>
        </a:p>
        <a:p>
          <a:pPr marL="0" marR="0" lvl="0" indent="0" defTabSz="914400" eaLnBrk="1" fontAlgn="auto" latinLnBrk="0" hangingPunct="1">
            <a:lnSpc>
              <a:spcPct val="100000"/>
            </a:lnSpc>
            <a:spcBef>
              <a:spcPts val="0"/>
            </a:spcBef>
            <a:spcAft>
              <a:spcPts val="0"/>
            </a:spcAft>
            <a:buClrTx/>
            <a:buSzTx/>
            <a:buFontTx/>
            <a:buNone/>
            <a:tabLst/>
            <a:defRPr/>
          </a:pPr>
          <a:endParaRPr lang="en-US" sz="1300" b="1" baseline="0">
            <a:solidFill>
              <a:schemeClr val="dk1"/>
            </a:solidFill>
            <a:effectLst/>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b="1" baseline="0">
              <a:solidFill>
                <a:schemeClr val="dk1"/>
              </a:solidFill>
              <a:effectLst/>
              <a:latin typeface="Times New Roman" panose="02020603050405020304" pitchFamily="18" charset="0"/>
              <a:ea typeface="+mn-ea"/>
              <a:cs typeface="Times New Roman" panose="02020603050405020304" pitchFamily="18" charset="0"/>
            </a:rPr>
            <a:t>Questions and Answers</a:t>
          </a:r>
        </a:p>
        <a:p>
          <a:pPr marL="0" marR="0" lvl="0" indent="0" defTabSz="914400" eaLnBrk="1" fontAlgn="auto" latinLnBrk="0" hangingPunct="1">
            <a:lnSpc>
              <a:spcPct val="100000"/>
            </a:lnSpc>
            <a:spcBef>
              <a:spcPts val="0"/>
            </a:spcBef>
            <a:spcAft>
              <a:spcPts val="0"/>
            </a:spcAft>
            <a:buClrTx/>
            <a:buSzTx/>
            <a:buFontTx/>
            <a:buNone/>
            <a:tabLst/>
            <a:defRPr/>
          </a:pPr>
          <a:endParaRPr lang="en-US" sz="1300" baseline="0">
            <a:solidFill>
              <a:schemeClr val="dk1"/>
            </a:solidFill>
            <a:effectLst/>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baseline="0">
              <a:solidFill>
                <a:schemeClr val="dk1"/>
              </a:solidFill>
              <a:effectLst/>
              <a:latin typeface="Times New Roman" panose="02020603050405020304" pitchFamily="18" charset="0"/>
              <a:ea typeface="+mn-ea"/>
              <a:cs typeface="Times New Roman" panose="02020603050405020304" pitchFamily="18" charset="0"/>
            </a:rPr>
            <a:t>Tania Cole: T</a:t>
          </a:r>
          <a:r>
            <a:rPr lang="en-US" sz="1300">
              <a:effectLst/>
              <a:latin typeface="Times New Roman" panose="02020603050405020304" pitchFamily="18" charset="0"/>
              <a:ea typeface="Aptos" panose="020B0004020202020204" pitchFamily="34" charset="0"/>
              <a:cs typeface="Times New Roman" panose="02020603050405020304" pitchFamily="18" charset="0"/>
            </a:rPr>
            <a:t>his is our current carrier and then you mentioned, I think, on the COBRA benefits that there</a:t>
          </a:r>
          <a:r>
            <a:rPr lang="en-US" sz="1300" baseline="0">
              <a:effectLst/>
              <a:latin typeface="Times New Roman" panose="02020603050405020304" pitchFamily="18" charset="0"/>
              <a:ea typeface="Aptos" panose="020B0004020202020204" pitchFamily="34" charset="0"/>
              <a:cs typeface="Times New Roman" panose="02020603050405020304" pitchFamily="18" charset="0"/>
            </a:rPr>
            <a:t> is a </a:t>
          </a:r>
          <a:r>
            <a:rPr lang="en-US" sz="1300">
              <a:effectLst/>
              <a:latin typeface="Times New Roman" panose="02020603050405020304" pitchFamily="18" charset="0"/>
              <a:ea typeface="Aptos" panose="020B0004020202020204" pitchFamily="34" charset="0"/>
              <a:cs typeface="Times New Roman" panose="02020603050405020304" pitchFamily="18" charset="0"/>
            </a:rPr>
            <a:t>combined opportunity there?</a:t>
          </a:r>
          <a:endParaRPr lang="en-US" sz="1300" baseline="0">
            <a:solidFill>
              <a:schemeClr val="dk1"/>
            </a:solidFill>
            <a:effectLst/>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300" baseline="0">
            <a:solidFill>
              <a:schemeClr val="dk1"/>
            </a:solidFill>
            <a:effectLst/>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baseline="0">
              <a:solidFill>
                <a:schemeClr val="dk1"/>
              </a:solidFill>
              <a:effectLst/>
              <a:latin typeface="Times New Roman" panose="02020603050405020304" pitchFamily="18" charset="0"/>
              <a:ea typeface="+mn-ea"/>
              <a:cs typeface="Times New Roman" panose="02020603050405020304" pitchFamily="18" charset="0"/>
            </a:rPr>
            <a:t>Sheena Schmutz: </a:t>
          </a:r>
          <a:r>
            <a:rPr lang="en-US" sz="1300">
              <a:solidFill>
                <a:schemeClr val="dk1"/>
              </a:solidFill>
              <a:effectLst/>
              <a:latin typeface="Times New Roman" panose="02020603050405020304" pitchFamily="18" charset="0"/>
              <a:ea typeface="+mn-ea"/>
              <a:cs typeface="Times New Roman" panose="02020603050405020304" pitchFamily="18" charset="0"/>
            </a:rPr>
            <a:t>Yes. Our staff is working with the same staff at Surency on both programs so both on COBRA and FSA. </a:t>
          </a:r>
        </a:p>
        <a:p>
          <a:pPr marL="0" marR="0" lvl="0" indent="0" defTabSz="914400" eaLnBrk="1" fontAlgn="auto" latinLnBrk="0" hangingPunct="1">
            <a:lnSpc>
              <a:spcPct val="100000"/>
            </a:lnSpc>
            <a:spcBef>
              <a:spcPts val="0"/>
            </a:spcBef>
            <a:spcAft>
              <a:spcPts val="0"/>
            </a:spcAft>
            <a:buClrTx/>
            <a:buSzTx/>
            <a:buFontTx/>
            <a:buNone/>
            <a:tabLst/>
            <a:defRPr/>
          </a:pPr>
          <a:endParaRPr lang="en-US" sz="1300">
            <a:effectLst/>
            <a:latin typeface="Times New Roman" panose="02020603050405020304" pitchFamily="18" charset="0"/>
            <a:cs typeface="Times New Roman" panose="02020603050405020304" pitchFamily="18" charset="0"/>
          </a:endParaRPr>
        </a:p>
        <a:p>
          <a:endParaRPr lang="en-US" sz="1100"/>
        </a:p>
      </xdr:txBody>
    </xdr:sp>
    <xdr:clientData/>
  </xdr:twoCellAnchor>
  <xdr:twoCellAnchor editAs="oneCell">
    <xdr:from>
      <xdr:col>0</xdr:col>
      <xdr:colOff>57150</xdr:colOff>
      <xdr:row>62</xdr:row>
      <xdr:rowOff>161926</xdr:rowOff>
    </xdr:from>
    <xdr:to>
      <xdr:col>3</xdr:col>
      <xdr:colOff>885825</xdr:colOff>
      <xdr:row>71</xdr:row>
      <xdr:rowOff>47626</xdr:rowOff>
    </xdr:to>
    <xdr:pic>
      <xdr:nvPicPr>
        <xdr:cNvPr id="5" name="Picture 4" descr="Component table">
          <a:extLst>
            <a:ext uri="{FF2B5EF4-FFF2-40B4-BE49-F238E27FC236}">
              <a16:creationId xmlns:a16="http://schemas.microsoft.com/office/drawing/2014/main" id="{9B326DA4-90CF-849A-4D52-D13DC6C78132}"/>
            </a:ext>
          </a:extLst>
        </xdr:cNvPr>
        <xdr:cNvPicPr>
          <a:picLocks noChangeAspect="1"/>
        </xdr:cNvPicPr>
      </xdr:nvPicPr>
      <xdr:blipFill>
        <a:blip xmlns:r="http://schemas.openxmlformats.org/officeDocument/2006/relationships" r:embed="rId1"/>
        <a:stretch>
          <a:fillRect/>
        </a:stretch>
      </xdr:blipFill>
      <xdr:spPr>
        <a:xfrm>
          <a:off x="57150" y="19526251"/>
          <a:ext cx="7010400" cy="16002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38100</xdr:colOff>
      <xdr:row>79</xdr:row>
      <xdr:rowOff>47625</xdr:rowOff>
    </xdr:from>
    <xdr:to>
      <xdr:col>6</xdr:col>
      <xdr:colOff>1485900</xdr:colOff>
      <xdr:row>115</xdr:row>
      <xdr:rowOff>31750</xdr:rowOff>
    </xdr:to>
    <xdr:sp macro="" textlink="">
      <xdr:nvSpPr>
        <xdr:cNvPr id="2" name="TextBox 1">
          <a:extLst>
            <a:ext uri="{FF2B5EF4-FFF2-40B4-BE49-F238E27FC236}">
              <a16:creationId xmlns:a16="http://schemas.microsoft.com/office/drawing/2014/main" id="{F42290D4-563E-4EF1-B6D6-9BC66321404E}"/>
            </a:ext>
          </a:extLst>
        </xdr:cNvPr>
        <xdr:cNvSpPr txBox="1"/>
      </xdr:nvSpPr>
      <xdr:spPr>
        <a:xfrm>
          <a:off x="38100" y="17795875"/>
          <a:ext cx="11988800" cy="68421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On the recommendation of Tammy Culley, on behalf of Human Resources, Tim Myers moved to </a:t>
          </a:r>
          <a:r>
            <a:rPr kumimoji="0" lang="en-US" sz="1600" b="1"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accept the proposal from Advance Insurance Company of Kansas at the rates listed above starting January 1, 2027 for a period of three (3) years with two (2) one (1) year options to renew. </a:t>
          </a:r>
          <a:r>
            <a:rPr kumimoji="0" lang="en-US" sz="16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Corey Stokes seconded the motion. The motion passed unanimously.</a:t>
          </a:r>
          <a:endParaRPr kumimoji="0" lang="en-US" sz="1600" b="1"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A committee comprised of Sheena Schmutz, Cheryl Orme, Ayanna Frierson, and Sarah Meek – Human Resources; Lori McConnaughy – COMCARE; Nicole Gibbs – Communications; Kevin Nelson – Fire District 1; and Tammy Culley - Purchasing evaluated the proposal responses based on the criteria set forth in the RFP. The committee unanimously agreed to accept the proposal from Advance Insurance Company of Kansas.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3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b="0" i="0" u="none" strike="noStrike" baseline="0">
              <a:solidFill>
                <a:srgbClr val="000000"/>
              </a:solidFill>
              <a:latin typeface="Times New Roman" panose="02020603050405020304" pitchFamily="18" charset="0"/>
            </a:rPr>
            <a:t>Services for this contract will include Life, AD&amp;D, and dependent insurances. Sedgwick County covers the base cost of life insurance and AD&amp;D for each employee based on their annual salary. Employees can chose to opt for higher coverage and pay the difference, reduced amount of coverage, or no coverage and receive credit. In addition, employees can elect to participate in dependent coverage, for which they are responsible for the entire cost. </a:t>
          </a:r>
          <a:endParaRPr kumimoji="0" lang="en-US" sz="13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prstClr val="black"/>
            </a:solidFill>
            <a:effectLst/>
            <a:uLnTx/>
            <a:uFillTx/>
            <a:latin typeface="+mn-lt"/>
            <a:ea typeface="+mn-ea"/>
            <a:cs typeface="+mn-cs"/>
          </a:endParaRPr>
        </a:p>
        <a:p>
          <a:pPr marL="0" marR="0">
            <a:lnSpc>
              <a:spcPct val="115000"/>
            </a:lnSpc>
            <a:spcAft>
              <a:spcPts val="800"/>
            </a:spcAft>
            <a:buNone/>
          </a:pPr>
          <a:r>
            <a:rPr lang="en-US" sz="1300" kern="100">
              <a:effectLst/>
              <a:latin typeface="Times New Roman" panose="02020603050405020304" pitchFamily="18" charset="0"/>
              <a:ea typeface="Aptos" panose="020B0004020202020204" pitchFamily="34" charset="0"/>
              <a:cs typeface="Times New Roman" panose="02020603050405020304" pitchFamily="18" charset="0"/>
            </a:rPr>
            <a:t>Notes:</a:t>
          </a:r>
          <a:endParaRPr lang="en-US" sz="1300" kern="100">
            <a:effectLst/>
            <a:latin typeface="Aptos" panose="020B0004020202020204" pitchFamily="34" charset="0"/>
            <a:ea typeface="Aptos" panose="020B0004020202020204" pitchFamily="34" charset="0"/>
            <a:cs typeface="Times New Roman" panose="02020603050405020304" pitchFamily="18" charset="0"/>
          </a:endParaRPr>
        </a:p>
        <a:p>
          <a:pPr marL="0" marR="0">
            <a:lnSpc>
              <a:spcPct val="115000"/>
            </a:lnSpc>
            <a:spcAft>
              <a:spcPts val="800"/>
            </a:spcAft>
            <a:buNone/>
          </a:pPr>
          <a:r>
            <a:rPr lang="en-US" sz="1300" kern="100">
              <a:effectLst/>
              <a:latin typeface="Times New Roman" panose="02020603050405020304" pitchFamily="18" charset="0"/>
              <a:ea typeface="Aptos" panose="020B0004020202020204" pitchFamily="34" charset="0"/>
              <a:cs typeface="Times New Roman" panose="02020603050405020304" pitchFamily="18" charset="0"/>
            </a:rPr>
            <a:t>This is a proposal and not a bid. Proposals are based on criteria set forth in the RFP. There are five (5) components to this RFP:</a:t>
          </a:r>
        </a:p>
        <a:p>
          <a:pPr marL="0" marR="0">
            <a:lnSpc>
              <a:spcPct val="115000"/>
            </a:lnSpc>
            <a:spcAft>
              <a:spcPts val="800"/>
            </a:spcAft>
            <a:buNone/>
          </a:pPr>
          <a:endParaRPr lang="en-US" sz="1300" kern="100">
            <a:effectLst/>
            <a:latin typeface="Times New Roman" panose="02020603050405020304" pitchFamily="18" charset="0"/>
            <a:ea typeface="Aptos" panose="020B0004020202020204" pitchFamily="34" charset="0"/>
            <a:cs typeface="Times New Roman" panose="02020603050405020304" pitchFamily="18" charset="0"/>
          </a:endParaRPr>
        </a:p>
        <a:p>
          <a:pPr marL="0" marR="0">
            <a:lnSpc>
              <a:spcPct val="115000"/>
            </a:lnSpc>
            <a:spcAft>
              <a:spcPts val="800"/>
            </a:spcAft>
            <a:buNone/>
          </a:pPr>
          <a:endParaRPr lang="en-US" sz="1300" kern="100">
            <a:effectLst/>
            <a:latin typeface="Times New Roman" panose="02020603050405020304" pitchFamily="18" charset="0"/>
            <a:ea typeface="Aptos" panose="020B0004020202020204" pitchFamily="34" charset="0"/>
            <a:cs typeface="Times New Roman" panose="02020603050405020304" pitchFamily="18" charset="0"/>
          </a:endParaRPr>
        </a:p>
        <a:p>
          <a:pPr marL="0" marR="0">
            <a:lnSpc>
              <a:spcPct val="115000"/>
            </a:lnSpc>
            <a:spcAft>
              <a:spcPts val="800"/>
            </a:spcAft>
            <a:buNone/>
          </a:pPr>
          <a:endParaRPr lang="en-US" sz="1300" kern="100">
            <a:effectLst/>
            <a:latin typeface="Times New Roman" panose="02020603050405020304" pitchFamily="18" charset="0"/>
            <a:ea typeface="Aptos" panose="020B0004020202020204" pitchFamily="34" charset="0"/>
            <a:cs typeface="Times New Roman" panose="02020603050405020304" pitchFamily="18" charset="0"/>
          </a:endParaRPr>
        </a:p>
        <a:p>
          <a:pPr marL="0" marR="0">
            <a:lnSpc>
              <a:spcPct val="115000"/>
            </a:lnSpc>
            <a:spcAft>
              <a:spcPts val="800"/>
            </a:spcAft>
            <a:buNone/>
          </a:pPr>
          <a:endParaRPr lang="en-US" sz="1300" kern="100">
            <a:effectLst/>
            <a:latin typeface="Times New Roman" panose="02020603050405020304" pitchFamily="18" charset="0"/>
            <a:ea typeface="Aptos" panose="020B0004020202020204" pitchFamily="34" charset="0"/>
            <a:cs typeface="Times New Roman" panose="02020603050405020304" pitchFamily="18" charset="0"/>
          </a:endParaRPr>
        </a:p>
        <a:p>
          <a:pPr marL="0" marR="0">
            <a:lnSpc>
              <a:spcPct val="115000"/>
            </a:lnSpc>
            <a:spcAft>
              <a:spcPts val="800"/>
            </a:spcAft>
            <a:buNone/>
          </a:pPr>
          <a:endParaRPr lang="en-US" sz="1300" kern="100">
            <a:effectLst/>
            <a:latin typeface="Times New Roman" panose="02020603050405020304" pitchFamily="18" charset="0"/>
            <a:ea typeface="Aptos" panose="020B0004020202020204" pitchFamily="34" charset="0"/>
            <a:cs typeface="Times New Roman" panose="02020603050405020304" pitchFamily="18" charset="0"/>
          </a:endParaRPr>
        </a:p>
        <a:p>
          <a:pPr marL="0" marR="0">
            <a:lnSpc>
              <a:spcPct val="115000"/>
            </a:lnSpc>
            <a:spcAft>
              <a:spcPts val="800"/>
            </a:spcAft>
            <a:buNone/>
          </a:pPr>
          <a:r>
            <a:rPr lang="en-US" sz="1300" kern="100">
              <a:effectLst/>
              <a:latin typeface="Times New Roman" panose="02020603050405020304" pitchFamily="18" charset="0"/>
              <a:ea typeface="Aptos" panose="020B0004020202020204" pitchFamily="34" charset="0"/>
              <a:cs typeface="Times New Roman" panose="02020603050405020304" pitchFamily="18" charset="0"/>
            </a:rPr>
            <a:t>Advance Insurance</a:t>
          </a:r>
          <a:r>
            <a:rPr lang="en-US" sz="1300" kern="100" baseline="0">
              <a:effectLst/>
              <a:latin typeface="Times New Roman" panose="02020603050405020304" pitchFamily="18" charset="0"/>
              <a:ea typeface="Aptos" panose="020B0004020202020204" pitchFamily="34" charset="0"/>
              <a:cs typeface="Times New Roman" panose="02020603050405020304" pitchFamily="18" charset="0"/>
            </a:rPr>
            <a:t> Company of Kansas is the current carrier. </a:t>
          </a:r>
        </a:p>
        <a:p>
          <a:pPr marL="0" marR="0">
            <a:lnSpc>
              <a:spcPct val="115000"/>
            </a:lnSpc>
            <a:spcAft>
              <a:spcPts val="800"/>
            </a:spcAft>
            <a:buNone/>
          </a:pPr>
          <a:r>
            <a:rPr lang="en-US" sz="1300" kern="100" baseline="0">
              <a:effectLst/>
              <a:latin typeface="Times New Roman" panose="02020603050405020304" pitchFamily="18" charset="0"/>
              <a:ea typeface="Aptos" panose="020B0004020202020204" pitchFamily="34" charset="0"/>
              <a:cs typeface="Times New Roman" panose="02020603050405020304" pitchFamily="18" charset="0"/>
            </a:rPr>
            <a:t>The price reflects a 18.1% increase for Life/AD&amp;D. There is a 14.3% increase for Voluntary Life. </a:t>
          </a:r>
        </a:p>
        <a:p>
          <a:pPr marL="0" marR="0">
            <a:lnSpc>
              <a:spcPct val="115000"/>
            </a:lnSpc>
            <a:spcAft>
              <a:spcPts val="800"/>
            </a:spcAft>
            <a:buNone/>
          </a:pPr>
          <a:r>
            <a:rPr lang="en-US" sz="1300" b="1" kern="100" baseline="0">
              <a:effectLst/>
              <a:latin typeface="Times New Roman" panose="02020603050405020304" pitchFamily="18" charset="0"/>
              <a:ea typeface="Aptos" panose="020B0004020202020204" pitchFamily="34" charset="0"/>
              <a:cs typeface="Times New Roman" panose="02020603050405020304" pitchFamily="18" charset="0"/>
            </a:rPr>
            <a:t>Questions and Answers</a:t>
          </a:r>
        </a:p>
        <a:p>
          <a:pPr marL="0" marR="0">
            <a:lnSpc>
              <a:spcPct val="115000"/>
            </a:lnSpc>
            <a:spcAft>
              <a:spcPts val="800"/>
            </a:spcAft>
            <a:buNone/>
          </a:pPr>
          <a:r>
            <a:rPr lang="en-US" sz="1300" kern="100" baseline="0">
              <a:effectLst/>
              <a:latin typeface="Times New Roman" panose="02020603050405020304" pitchFamily="18" charset="0"/>
              <a:ea typeface="Aptos" panose="020B0004020202020204" pitchFamily="34" charset="0"/>
              <a:cs typeface="Times New Roman" panose="02020603050405020304" pitchFamily="18" charset="0"/>
            </a:rPr>
            <a:t>Tania Cole: T</a:t>
          </a:r>
          <a:r>
            <a:rPr lang="en-US" sz="1300" kern="100">
              <a:effectLst/>
              <a:latin typeface="Times New Roman" panose="02020603050405020304" pitchFamily="18" charset="0"/>
              <a:ea typeface="Aptos" panose="020B0004020202020204" pitchFamily="34" charset="0"/>
              <a:cs typeface="Times New Roman" panose="02020603050405020304" pitchFamily="18" charset="0"/>
            </a:rPr>
            <a:t>his is just an overall question. It seems that IMA helps us to be competitive in all of these. Would you agree with that? </a:t>
          </a:r>
        </a:p>
        <a:p>
          <a:pPr marL="0" marR="0">
            <a:lnSpc>
              <a:spcPct val="115000"/>
            </a:lnSpc>
            <a:spcAft>
              <a:spcPts val="800"/>
            </a:spcAft>
            <a:buNone/>
          </a:pPr>
          <a:r>
            <a:rPr lang="en-US" sz="1300" kern="100" baseline="0">
              <a:effectLst/>
              <a:latin typeface="Times New Roman" panose="02020603050405020304" pitchFamily="18" charset="0"/>
              <a:ea typeface="Aptos" panose="020B0004020202020204" pitchFamily="34" charset="0"/>
              <a:cs typeface="Times New Roman" panose="02020603050405020304" pitchFamily="18" charset="0"/>
            </a:rPr>
            <a:t>Sheena Schmutz: </a:t>
          </a:r>
          <a:r>
            <a:rPr lang="en-US" sz="1300" kern="100">
              <a:effectLst/>
              <a:latin typeface="Times New Roman" panose="02020603050405020304" pitchFamily="18" charset="0"/>
              <a:ea typeface="Aptos" panose="020B0004020202020204" pitchFamily="34" charset="0"/>
              <a:cs typeface="Times New Roman" panose="02020603050405020304" pitchFamily="18" charset="0"/>
            </a:rPr>
            <a:t>Yes I would.</a:t>
          </a:r>
        </a:p>
        <a:p>
          <a:pPr marL="0" marR="0">
            <a:lnSpc>
              <a:spcPct val="115000"/>
            </a:lnSpc>
            <a:spcAft>
              <a:spcPts val="800"/>
            </a:spcAft>
            <a:buNone/>
          </a:pPr>
          <a:endParaRPr lang="en-US" sz="1300" kern="100" baseline="0">
            <a:effectLst/>
            <a:latin typeface="Times New Roman" panose="02020603050405020304" pitchFamily="18" charset="0"/>
            <a:ea typeface="Aptos" panose="020B0004020202020204" pitchFamily="34" charset="0"/>
            <a:cs typeface="Times New Roman" panose="02020603050405020304" pitchFamily="18" charset="0"/>
          </a:endParaRPr>
        </a:p>
        <a:p>
          <a:pPr marL="0" marR="0">
            <a:lnSpc>
              <a:spcPct val="115000"/>
            </a:lnSpc>
            <a:spcAft>
              <a:spcPts val="800"/>
            </a:spcAft>
            <a:buNone/>
          </a:pPr>
          <a:endParaRPr lang="en-US" sz="1300" kern="100">
            <a:effectLst/>
            <a:latin typeface="Aptos" panose="020B0004020202020204" pitchFamily="34" charset="0"/>
            <a:ea typeface="Aptos" panose="020B0004020202020204" pitchFamily="34" charset="0"/>
            <a:cs typeface="Times New Roman" panose="02020603050405020304" pitchFamily="18" charset="0"/>
          </a:endParaRPr>
        </a:p>
        <a:p>
          <a:endParaRPr lang="en-US" sz="1100"/>
        </a:p>
      </xdr:txBody>
    </xdr:sp>
    <xdr:clientData/>
  </xdr:twoCellAnchor>
  <xdr:twoCellAnchor editAs="oneCell">
    <xdr:from>
      <xdr:col>0</xdr:col>
      <xdr:colOff>76200</xdr:colOff>
      <xdr:row>95</xdr:row>
      <xdr:rowOff>95250</xdr:rowOff>
    </xdr:from>
    <xdr:to>
      <xdr:col>4</xdr:col>
      <xdr:colOff>95250</xdr:colOff>
      <xdr:row>103</xdr:row>
      <xdr:rowOff>66675</xdr:rowOff>
    </xdr:to>
    <xdr:pic>
      <xdr:nvPicPr>
        <xdr:cNvPr id="5" name="Picture 4" descr="Component table">
          <a:extLst>
            <a:ext uri="{FF2B5EF4-FFF2-40B4-BE49-F238E27FC236}">
              <a16:creationId xmlns:a16="http://schemas.microsoft.com/office/drawing/2014/main" id="{EE03EE66-5549-6641-D15A-14FF18F1E9AD}"/>
            </a:ext>
          </a:extLst>
        </xdr:cNvPr>
        <xdr:cNvPicPr>
          <a:picLocks noChangeAspect="1"/>
        </xdr:cNvPicPr>
      </xdr:nvPicPr>
      <xdr:blipFill>
        <a:blip xmlns:r="http://schemas.openxmlformats.org/officeDocument/2006/relationships" r:embed="rId1"/>
        <a:stretch>
          <a:fillRect/>
        </a:stretch>
      </xdr:blipFill>
      <xdr:spPr>
        <a:xfrm>
          <a:off x="76200" y="20891500"/>
          <a:ext cx="7543800" cy="14954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575094-A3BD-4BF4-91DA-DDDDE8E54FA9}">
  <dimension ref="A1:F18"/>
  <sheetViews>
    <sheetView tabSelected="1" zoomScale="115" zoomScaleNormal="115" workbookViewId="0">
      <selection activeCell="I11" sqref="I11"/>
    </sheetView>
  </sheetViews>
  <sheetFormatPr defaultColWidth="9.140625" defaultRowHeight="15" x14ac:dyDescent="0.25"/>
  <cols>
    <col min="1" max="1" width="9.42578125" style="21" customWidth="1"/>
    <col min="2" max="2" width="10.5703125" style="21" customWidth="1"/>
    <col min="3" max="3" width="22" style="21" customWidth="1"/>
    <col min="4" max="4" width="15" style="21" customWidth="1"/>
    <col min="5" max="5" width="55.42578125" style="21" customWidth="1"/>
    <col min="6" max="6" width="44.7109375" style="21" customWidth="1"/>
    <col min="7" max="16384" width="9.140625" style="21"/>
  </cols>
  <sheetData>
    <row r="1" spans="1:6" x14ac:dyDescent="0.25">
      <c r="A1" s="606"/>
      <c r="B1" s="606"/>
      <c r="C1" s="606"/>
    </row>
    <row r="2" spans="1:6" x14ac:dyDescent="0.25">
      <c r="A2" s="557"/>
      <c r="B2" s="557"/>
      <c r="C2" s="557"/>
    </row>
    <row r="3" spans="1:6" x14ac:dyDescent="0.25">
      <c r="A3" s="608" t="s">
        <v>762</v>
      </c>
      <c r="B3" s="608"/>
      <c r="C3" s="608"/>
    </row>
    <row r="4" spans="1:6" x14ac:dyDescent="0.25">
      <c r="A4" s="607">
        <v>46261</v>
      </c>
      <c r="B4" s="607"/>
      <c r="C4" s="607"/>
    </row>
    <row r="5" spans="1:6" x14ac:dyDescent="0.25">
      <c r="A5" s="608" t="s">
        <v>769</v>
      </c>
      <c r="B5" s="608"/>
      <c r="C5" s="608"/>
      <c r="D5" s="20"/>
    </row>
    <row r="7" spans="1:6" ht="20.25" x14ac:dyDescent="0.3">
      <c r="A7" s="583" t="s">
        <v>698</v>
      </c>
      <c r="B7" s="584"/>
      <c r="C7" s="584"/>
      <c r="D7" s="584"/>
      <c r="E7" s="584"/>
    </row>
    <row r="8" spans="1:6" x14ac:dyDescent="0.25">
      <c r="A8" s="512" t="s">
        <v>759</v>
      </c>
    </row>
    <row r="9" spans="1:6" x14ac:dyDescent="0.25">
      <c r="A9" s="21" t="s">
        <v>760</v>
      </c>
    </row>
    <row r="11" spans="1:6" ht="16.5" customHeight="1" x14ac:dyDescent="0.25">
      <c r="A11" s="514" t="s">
        <v>761</v>
      </c>
      <c r="C11" s="21" t="s">
        <v>699</v>
      </c>
    </row>
    <row r="12" spans="1:6" s="27" customFormat="1" ht="20.100000000000001" customHeight="1" x14ac:dyDescent="0.25">
      <c r="A12" s="558"/>
      <c r="B12" s="559"/>
      <c r="C12" s="559"/>
      <c r="D12" s="559"/>
      <c r="E12" s="576" t="s">
        <v>700</v>
      </c>
      <c r="F12" s="560"/>
    </row>
    <row r="13" spans="1:6" ht="33" customHeight="1" x14ac:dyDescent="0.25">
      <c r="A13" s="567" t="s">
        <v>701</v>
      </c>
      <c r="B13" s="567" t="s">
        <v>702</v>
      </c>
      <c r="C13" s="567" t="s">
        <v>703</v>
      </c>
      <c r="D13" s="567" t="s">
        <v>704</v>
      </c>
      <c r="E13" s="567" t="s">
        <v>705</v>
      </c>
      <c r="F13" s="567" t="s">
        <v>706</v>
      </c>
    </row>
    <row r="14" spans="1:6" ht="42.75" x14ac:dyDescent="0.25">
      <c r="A14" s="568">
        <v>110000</v>
      </c>
      <c r="B14" s="24" t="s">
        <v>707</v>
      </c>
      <c r="C14" s="569">
        <v>4.0199999999999996</v>
      </c>
      <c r="D14" s="569" t="s">
        <v>708</v>
      </c>
      <c r="E14" s="24" t="s">
        <v>709</v>
      </c>
      <c r="F14" s="24" t="s">
        <v>710</v>
      </c>
    </row>
    <row r="15" spans="1:6" ht="28.5" x14ac:dyDescent="0.25">
      <c r="A15" s="589"/>
      <c r="B15" s="587"/>
      <c r="C15" s="598" t="s">
        <v>711</v>
      </c>
      <c r="D15" s="571"/>
      <c r="E15" s="572">
        <v>3.9</v>
      </c>
      <c r="F15" s="573"/>
    </row>
    <row r="16" spans="1:6" ht="20.100000000000001" customHeight="1" x14ac:dyDescent="0.25">
      <c r="A16" s="586"/>
      <c r="B16" s="570"/>
      <c r="C16" s="599" t="s">
        <v>712</v>
      </c>
      <c r="D16" s="574"/>
      <c r="E16" s="88" t="s">
        <v>713</v>
      </c>
      <c r="F16" s="575"/>
    </row>
    <row r="17" spans="1:6" ht="20.100000000000001" customHeight="1" x14ac:dyDescent="0.25">
      <c r="A17" s="588"/>
      <c r="B17" s="588"/>
      <c r="C17" s="588" t="s">
        <v>8</v>
      </c>
      <c r="D17" s="561"/>
      <c r="E17" s="562" t="s">
        <v>714</v>
      </c>
      <c r="F17" s="134" t="s">
        <v>715</v>
      </c>
    </row>
    <row r="18" spans="1:6" x14ac:dyDescent="0.25">
      <c r="A18" s="563"/>
      <c r="B18" s="564"/>
      <c r="C18" s="564"/>
      <c r="D18" s="565"/>
      <c r="E18" s="131" t="s">
        <v>716</v>
      </c>
      <c r="F18" s="566"/>
    </row>
  </sheetData>
  <mergeCells count="4">
    <mergeCell ref="A1:C1"/>
    <mergeCell ref="A4:C4"/>
    <mergeCell ref="A5:C5"/>
    <mergeCell ref="A3:C3"/>
  </mergeCells>
  <pageMargins left="0.7" right="0.7" top="0.75" bottom="0.75" header="0.3" footer="0.3"/>
  <pageSetup scale="57"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14181-5ABA-4E24-A951-76A357CC4823}">
  <dimension ref="A1:L42"/>
  <sheetViews>
    <sheetView zoomScale="115" zoomScaleNormal="115" workbookViewId="0">
      <selection activeCell="C4" sqref="C4"/>
    </sheetView>
  </sheetViews>
  <sheetFormatPr defaultRowHeight="15" x14ac:dyDescent="0.25"/>
  <cols>
    <col min="1" max="1" width="48.7109375" style="21" customWidth="1"/>
    <col min="2" max="2" width="43.7109375" style="21" customWidth="1"/>
    <col min="3" max="3" width="49.28515625" style="21" customWidth="1"/>
    <col min="4" max="4" width="11.28515625" style="21" customWidth="1"/>
    <col min="5" max="16384" width="9.140625" style="21"/>
  </cols>
  <sheetData>
    <row r="1" spans="1:12" x14ac:dyDescent="0.25">
      <c r="A1" s="20"/>
      <c r="B1" s="20"/>
      <c r="C1" s="20"/>
      <c r="D1" s="20"/>
    </row>
    <row r="2" spans="1:12" x14ac:dyDescent="0.25">
      <c r="A2" s="22" t="s">
        <v>386</v>
      </c>
      <c r="B2" s="22"/>
      <c r="C2" s="22"/>
      <c r="D2" s="22"/>
    </row>
    <row r="3" spans="1:12" x14ac:dyDescent="0.25">
      <c r="A3" s="20"/>
      <c r="B3" s="20"/>
      <c r="C3" s="20"/>
      <c r="D3" s="20"/>
    </row>
    <row r="4" spans="1:12" ht="20.25" x14ac:dyDescent="0.3">
      <c r="A4" s="310" t="s">
        <v>777</v>
      </c>
      <c r="B4" s="20"/>
      <c r="C4" s="20"/>
      <c r="D4" s="20"/>
    </row>
    <row r="5" spans="1:12" s="584" customFormat="1" ht="20.25" x14ac:dyDescent="0.3">
      <c r="A5" s="310" t="s">
        <v>776</v>
      </c>
      <c r="B5" s="310"/>
      <c r="C5" s="310"/>
      <c r="D5" s="310"/>
    </row>
    <row r="6" spans="1:12" x14ac:dyDescent="0.25">
      <c r="A6" s="20" t="s">
        <v>679</v>
      </c>
      <c r="B6" s="20"/>
      <c r="C6" s="20"/>
      <c r="D6" s="20"/>
    </row>
    <row r="7" spans="1:12" x14ac:dyDescent="0.25">
      <c r="A7" s="21" t="s">
        <v>680</v>
      </c>
    </row>
    <row r="8" spans="1:12" x14ac:dyDescent="0.25">
      <c r="A8" s="20"/>
      <c r="B8" s="20"/>
      <c r="C8" s="20"/>
      <c r="D8" s="20"/>
    </row>
    <row r="9" spans="1:12" x14ac:dyDescent="0.25">
      <c r="A9" s="590" t="s">
        <v>681</v>
      </c>
      <c r="B9" s="23"/>
      <c r="C9" s="23"/>
    </row>
    <row r="10" spans="1:12" s="27" customFormat="1" ht="28.5" x14ac:dyDescent="0.25">
      <c r="A10" s="605" t="s">
        <v>453</v>
      </c>
      <c r="B10" s="26" t="s">
        <v>21</v>
      </c>
      <c r="C10" s="243" t="s">
        <v>454</v>
      </c>
      <c r="D10" s="43"/>
    </row>
    <row r="11" spans="1:12" s="27" customFormat="1" ht="20.100000000000001" customHeight="1" x14ac:dyDescent="0.25">
      <c r="A11" s="334" t="s">
        <v>27</v>
      </c>
      <c r="B11" s="335"/>
      <c r="C11" s="336"/>
      <c r="D11" s="139"/>
    </row>
    <row r="12" spans="1:12" s="27" customFormat="1" x14ac:dyDescent="0.25">
      <c r="A12" s="337" t="s">
        <v>28</v>
      </c>
      <c r="B12" s="338">
        <v>0.6</v>
      </c>
      <c r="C12" s="339">
        <v>0.6</v>
      </c>
      <c r="D12" s="340"/>
      <c r="E12" s="340"/>
      <c r="F12" s="340"/>
      <c r="G12" s="340"/>
      <c r="H12" s="340"/>
      <c r="I12" s="341"/>
      <c r="J12" s="341"/>
      <c r="K12" s="341"/>
      <c r="L12" s="341"/>
    </row>
    <row r="13" spans="1:12" s="27" customFormat="1" x14ac:dyDescent="0.25">
      <c r="A13" s="342" t="s">
        <v>29</v>
      </c>
      <c r="B13" s="343">
        <v>10000</v>
      </c>
      <c r="C13" s="325">
        <v>1000</v>
      </c>
      <c r="D13" s="35"/>
      <c r="E13" s="35"/>
      <c r="F13" s="35"/>
      <c r="G13" s="35"/>
      <c r="H13" s="35"/>
      <c r="I13" s="341"/>
      <c r="J13" s="341"/>
      <c r="K13" s="341"/>
      <c r="L13" s="341"/>
    </row>
    <row r="14" spans="1:12" s="27" customFormat="1" x14ac:dyDescent="0.25">
      <c r="A14" s="342" t="s">
        <v>455</v>
      </c>
      <c r="B14" s="344" t="s">
        <v>456</v>
      </c>
      <c r="C14" s="44" t="s">
        <v>456</v>
      </c>
      <c r="D14" s="48"/>
      <c r="E14" s="48"/>
      <c r="F14" s="48"/>
      <c r="G14" s="48"/>
      <c r="H14" s="48"/>
      <c r="I14" s="341"/>
      <c r="J14" s="341"/>
      <c r="K14" s="341"/>
      <c r="L14" s="341"/>
    </row>
    <row r="15" spans="1:12" s="27" customFormat="1" x14ac:dyDescent="0.25">
      <c r="A15" s="342" t="s">
        <v>457</v>
      </c>
      <c r="B15" s="344" t="s">
        <v>456</v>
      </c>
      <c r="C15" s="44" t="s">
        <v>456</v>
      </c>
      <c r="D15" s="48"/>
      <c r="E15" s="48"/>
      <c r="F15" s="48"/>
      <c r="G15" s="48"/>
      <c r="H15" s="48"/>
      <c r="I15" s="341"/>
      <c r="J15" s="341"/>
      <c r="K15" s="341"/>
      <c r="L15" s="341"/>
    </row>
    <row r="16" spans="1:12" s="27" customFormat="1" x14ac:dyDescent="0.25">
      <c r="A16" s="345" t="s">
        <v>458</v>
      </c>
      <c r="B16" s="346" t="s">
        <v>459</v>
      </c>
      <c r="C16" s="51" t="s">
        <v>460</v>
      </c>
      <c r="D16" s="48"/>
      <c r="E16" s="48"/>
      <c r="F16" s="48"/>
      <c r="G16" s="48"/>
      <c r="H16" s="48"/>
      <c r="I16" s="341"/>
      <c r="J16" s="341"/>
      <c r="K16" s="341"/>
      <c r="L16" s="341"/>
    </row>
    <row r="17" spans="1:12" s="27" customFormat="1" x14ac:dyDescent="0.25">
      <c r="A17" s="579" t="s">
        <v>741</v>
      </c>
      <c r="B17" s="347"/>
      <c r="C17" s="348"/>
      <c r="D17" s="48"/>
      <c r="E17" s="48"/>
      <c r="F17" s="48"/>
      <c r="G17" s="341"/>
      <c r="H17" s="341"/>
      <c r="I17" s="341"/>
      <c r="J17" s="341"/>
      <c r="K17" s="341"/>
      <c r="L17" s="341"/>
    </row>
    <row r="18" spans="1:12" s="27" customFormat="1" x14ac:dyDescent="0.25">
      <c r="A18" s="349" t="s">
        <v>461</v>
      </c>
      <c r="B18" s="350" t="s">
        <v>462</v>
      </c>
      <c r="C18" s="351" t="s">
        <v>462</v>
      </c>
      <c r="D18" s="341"/>
      <c r="E18" s="341"/>
      <c r="F18" s="341"/>
      <c r="G18" s="341"/>
      <c r="H18" s="341"/>
      <c r="I18" s="341"/>
      <c r="J18" s="341"/>
      <c r="K18" s="341"/>
      <c r="L18" s="341"/>
    </row>
    <row r="19" spans="1:12" s="27" customFormat="1" x14ac:dyDescent="0.25">
      <c r="A19" s="352" t="s">
        <v>254</v>
      </c>
      <c r="B19" s="98" t="s">
        <v>292</v>
      </c>
      <c r="C19" s="97" t="s">
        <v>292</v>
      </c>
      <c r="D19" s="341"/>
      <c r="E19" s="341"/>
      <c r="F19" s="341"/>
      <c r="G19" s="341"/>
      <c r="H19" s="341"/>
      <c r="I19" s="341"/>
      <c r="J19" s="341"/>
      <c r="K19" s="341"/>
      <c r="L19" s="341"/>
    </row>
    <row r="20" spans="1:12" s="27" customFormat="1" x14ac:dyDescent="0.25">
      <c r="A20" s="353" t="s">
        <v>463</v>
      </c>
      <c r="B20" s="347"/>
      <c r="C20" s="354"/>
      <c r="D20" s="48"/>
      <c r="E20" s="48"/>
      <c r="F20" s="48"/>
      <c r="G20" s="341"/>
      <c r="H20" s="341"/>
      <c r="I20" s="341"/>
      <c r="J20" s="341"/>
      <c r="K20" s="341"/>
      <c r="L20" s="341"/>
    </row>
    <row r="21" spans="1:12" s="27" customFormat="1" x14ac:dyDescent="0.25">
      <c r="A21" s="337" t="s">
        <v>464</v>
      </c>
      <c r="B21" s="355">
        <v>2.54</v>
      </c>
      <c r="C21" s="356">
        <v>1.24</v>
      </c>
      <c r="D21" s="357"/>
      <c r="E21" s="357"/>
      <c r="F21" s="357"/>
      <c r="G21" s="357"/>
      <c r="H21" s="357"/>
      <c r="I21" s="341"/>
      <c r="J21" s="341"/>
      <c r="K21" s="341"/>
      <c r="L21" s="341"/>
    </row>
    <row r="22" spans="1:12" s="27" customFormat="1" x14ac:dyDescent="0.25">
      <c r="A22" s="342" t="s">
        <v>740</v>
      </c>
      <c r="B22" s="358">
        <v>2.54</v>
      </c>
      <c r="C22" s="359">
        <v>1.24</v>
      </c>
      <c r="D22" s="357"/>
      <c r="E22" s="357"/>
      <c r="F22" s="357"/>
      <c r="G22" s="357"/>
      <c r="H22" s="357"/>
      <c r="I22" s="341"/>
      <c r="J22" s="341"/>
      <c r="K22" s="341"/>
      <c r="L22" s="341"/>
    </row>
    <row r="23" spans="1:12" s="27" customFormat="1" x14ac:dyDescent="0.25">
      <c r="A23" s="342" t="s">
        <v>748</v>
      </c>
      <c r="B23" s="358">
        <v>2.54</v>
      </c>
      <c r="C23" s="359">
        <v>1.24</v>
      </c>
      <c r="D23" s="357"/>
      <c r="E23" s="357"/>
      <c r="F23" s="357"/>
      <c r="G23" s="357"/>
      <c r="H23" s="357"/>
      <c r="I23" s="341"/>
      <c r="J23" s="341"/>
      <c r="K23" s="341"/>
      <c r="L23" s="341"/>
    </row>
    <row r="24" spans="1:12" s="27" customFormat="1" x14ac:dyDescent="0.25">
      <c r="A24" s="342" t="s">
        <v>749</v>
      </c>
      <c r="B24" s="358">
        <v>2.54</v>
      </c>
      <c r="C24" s="359">
        <v>1.24</v>
      </c>
      <c r="D24" s="357"/>
      <c r="E24" s="357"/>
      <c r="F24" s="357"/>
      <c r="G24" s="357"/>
      <c r="H24" s="357"/>
      <c r="I24" s="341"/>
      <c r="J24" s="341"/>
      <c r="K24" s="341"/>
      <c r="L24" s="341"/>
    </row>
    <row r="25" spans="1:12" s="27" customFormat="1" x14ac:dyDescent="0.25">
      <c r="A25" s="342" t="s">
        <v>750</v>
      </c>
      <c r="B25" s="358">
        <v>2.54</v>
      </c>
      <c r="C25" s="359">
        <v>1.24</v>
      </c>
      <c r="D25" s="357"/>
      <c r="E25" s="357"/>
      <c r="F25" s="357"/>
      <c r="G25" s="357"/>
      <c r="H25" s="357"/>
      <c r="I25" s="341"/>
      <c r="J25" s="341"/>
      <c r="K25" s="341"/>
      <c r="L25" s="341"/>
    </row>
    <row r="26" spans="1:12" s="27" customFormat="1" x14ac:dyDescent="0.25">
      <c r="A26" s="342" t="s">
        <v>751</v>
      </c>
      <c r="B26" s="358">
        <v>2.54</v>
      </c>
      <c r="C26" s="359">
        <v>1.24</v>
      </c>
      <c r="D26" s="357"/>
      <c r="E26" s="357"/>
      <c r="F26" s="357"/>
      <c r="G26" s="357"/>
      <c r="H26" s="357"/>
      <c r="I26" s="341"/>
      <c r="J26" s="341"/>
      <c r="K26" s="341"/>
      <c r="L26" s="341"/>
    </row>
    <row r="27" spans="1:12" s="27" customFormat="1" x14ac:dyDescent="0.25">
      <c r="A27" s="342" t="s">
        <v>752</v>
      </c>
      <c r="B27" s="358">
        <v>2.54</v>
      </c>
      <c r="C27" s="359">
        <v>1.24</v>
      </c>
      <c r="D27" s="357"/>
      <c r="E27" s="357"/>
      <c r="F27" s="357"/>
      <c r="G27" s="357"/>
      <c r="H27" s="357"/>
      <c r="I27" s="341"/>
      <c r="J27" s="341"/>
      <c r="K27" s="341"/>
      <c r="L27" s="341"/>
    </row>
    <row r="28" spans="1:12" s="27" customFormat="1" x14ac:dyDescent="0.25">
      <c r="A28" s="342" t="s">
        <v>753</v>
      </c>
      <c r="B28" s="358">
        <v>2.54</v>
      </c>
      <c r="C28" s="359">
        <v>2.2200000000000002</v>
      </c>
      <c r="D28" s="357"/>
      <c r="E28" s="357"/>
      <c r="F28" s="357"/>
      <c r="G28" s="357"/>
      <c r="H28" s="357"/>
      <c r="I28" s="341"/>
      <c r="J28" s="341"/>
      <c r="K28" s="341"/>
      <c r="L28" s="341"/>
    </row>
    <row r="29" spans="1:12" s="27" customFormat="1" x14ac:dyDescent="0.25">
      <c r="A29" s="342" t="s">
        <v>754</v>
      </c>
      <c r="B29" s="358">
        <v>2.54</v>
      </c>
      <c r="C29" s="359">
        <v>2.2200000000000002</v>
      </c>
      <c r="D29" s="357"/>
      <c r="E29" s="357"/>
      <c r="F29" s="357"/>
      <c r="G29" s="357"/>
      <c r="H29" s="357"/>
      <c r="I29" s="341"/>
      <c r="J29" s="341"/>
      <c r="K29" s="341"/>
      <c r="L29" s="341"/>
    </row>
    <row r="30" spans="1:12" s="27" customFormat="1" x14ac:dyDescent="0.25">
      <c r="A30" s="342" t="s">
        <v>755</v>
      </c>
      <c r="B30" s="358">
        <v>2.54</v>
      </c>
      <c r="C30" s="359">
        <v>3.01</v>
      </c>
      <c r="D30" s="357"/>
      <c r="E30" s="357"/>
      <c r="F30" s="357"/>
      <c r="G30" s="357"/>
      <c r="H30" s="357"/>
      <c r="I30" s="341"/>
      <c r="J30" s="341"/>
      <c r="K30" s="341"/>
      <c r="L30" s="341"/>
    </row>
    <row r="31" spans="1:12" s="27" customFormat="1" x14ac:dyDescent="0.25">
      <c r="A31" s="342" t="s">
        <v>756</v>
      </c>
      <c r="B31" s="358">
        <v>2.54</v>
      </c>
      <c r="C31" s="359">
        <v>3.01</v>
      </c>
      <c r="D31" s="357"/>
      <c r="E31" s="357"/>
      <c r="F31" s="357"/>
      <c r="G31" s="357"/>
      <c r="H31" s="357"/>
      <c r="I31" s="341"/>
      <c r="J31" s="341"/>
      <c r="K31" s="341"/>
      <c r="L31" s="341"/>
    </row>
    <row r="32" spans="1:12" s="27" customFormat="1" x14ac:dyDescent="0.25">
      <c r="A32" s="342" t="s">
        <v>757</v>
      </c>
      <c r="B32" s="358">
        <v>2.54</v>
      </c>
      <c r="C32" s="359">
        <v>3.01</v>
      </c>
      <c r="D32" s="357"/>
      <c r="E32" s="357"/>
      <c r="F32" s="357"/>
      <c r="G32" s="357"/>
      <c r="H32" s="357"/>
      <c r="I32" s="341"/>
      <c r="J32" s="341"/>
      <c r="K32" s="341"/>
      <c r="L32" s="341"/>
    </row>
    <row r="33" spans="1:12" s="27" customFormat="1" x14ac:dyDescent="0.25">
      <c r="A33" s="342" t="s">
        <v>465</v>
      </c>
      <c r="B33" s="358">
        <v>2.54</v>
      </c>
      <c r="C33" s="359">
        <v>3.01</v>
      </c>
      <c r="D33" s="357"/>
      <c r="E33" s="357"/>
      <c r="F33" s="357"/>
      <c r="G33" s="357"/>
      <c r="H33" s="357"/>
      <c r="I33" s="341"/>
      <c r="J33" s="341"/>
      <c r="K33" s="341"/>
      <c r="L33" s="341"/>
    </row>
    <row r="34" spans="1:12" s="27" customFormat="1" x14ac:dyDescent="0.25">
      <c r="A34" s="581" t="s">
        <v>466</v>
      </c>
      <c r="B34" s="360">
        <v>2.54</v>
      </c>
      <c r="C34" s="361">
        <v>3.01</v>
      </c>
      <c r="D34" s="357"/>
      <c r="E34" s="357"/>
      <c r="F34" s="357"/>
      <c r="G34" s="357"/>
      <c r="H34" s="357"/>
      <c r="I34" s="341"/>
      <c r="J34" s="341"/>
      <c r="K34" s="341"/>
      <c r="L34" s="341"/>
    </row>
    <row r="35" spans="1:12" s="27" customFormat="1" x14ac:dyDescent="0.25">
      <c r="A35" s="362"/>
      <c r="B35" s="131" t="s">
        <v>111</v>
      </c>
      <c r="C35" s="134" t="s">
        <v>467</v>
      </c>
      <c r="D35" s="43"/>
    </row>
    <row r="36" spans="1:12" s="27" customFormat="1" x14ac:dyDescent="0.25">
      <c r="A36" s="130" t="s">
        <v>110</v>
      </c>
      <c r="B36" s="176" t="s">
        <v>113</v>
      </c>
      <c r="C36" s="132" t="s">
        <v>114</v>
      </c>
      <c r="D36" s="139"/>
    </row>
    <row r="37" spans="1:12" s="27" customFormat="1" ht="20.100000000000001" customHeight="1" x14ac:dyDescent="0.25">
      <c r="A37" s="363"/>
      <c r="B37" s="364" t="s">
        <v>115</v>
      </c>
      <c r="C37" s="132" t="s">
        <v>117</v>
      </c>
      <c r="D37" s="139"/>
    </row>
    <row r="38" spans="1:12" s="27" customFormat="1" ht="20.100000000000001" customHeight="1" x14ac:dyDescent="0.25">
      <c r="A38" s="365"/>
      <c r="B38" s="366" t="s">
        <v>162</v>
      </c>
      <c r="C38" s="367"/>
      <c r="D38" s="139"/>
    </row>
    <row r="39" spans="1:12" x14ac:dyDescent="0.25">
      <c r="A39" s="139"/>
      <c r="B39" s="139"/>
      <c r="C39" s="139"/>
      <c r="D39" s="139"/>
    </row>
    <row r="40" spans="1:12" x14ac:dyDescent="0.25">
      <c r="A40" s="139"/>
      <c r="B40" s="139"/>
      <c r="C40" s="139"/>
      <c r="D40" s="139"/>
    </row>
    <row r="41" spans="1:12" x14ac:dyDescent="0.25">
      <c r="A41" s="139"/>
      <c r="B41" s="139"/>
      <c r="C41" s="139"/>
      <c r="D41" s="139"/>
    </row>
    <row r="42" spans="1:12" x14ac:dyDescent="0.25">
      <c r="A42" s="139"/>
      <c r="B42" s="139"/>
      <c r="C42" s="139"/>
      <c r="D42" s="139"/>
    </row>
  </sheetData>
  <pageMargins left="0.7" right="0.7" top="0.75" bottom="0.75" header="0.3" footer="0.3"/>
  <pageSetup scale="63" orientation="portrait" r:id="rId1"/>
  <rowBreaks count="1" manualBreakCount="1">
    <brk id="68" max="2"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E11A09-BB16-421D-83CB-884D28371A0A}">
  <dimension ref="A1:N27"/>
  <sheetViews>
    <sheetView zoomScale="85" zoomScaleNormal="85" workbookViewId="0">
      <selection activeCell="N23" sqref="N23"/>
    </sheetView>
  </sheetViews>
  <sheetFormatPr defaultRowHeight="15" x14ac:dyDescent="0.25"/>
  <cols>
    <col min="1" max="1" width="28.28515625" style="21" customWidth="1"/>
    <col min="2" max="12" width="20.7109375" style="21" customWidth="1"/>
    <col min="13" max="16384" width="9.140625" style="21"/>
  </cols>
  <sheetData>
    <row r="1" spans="1:14" x14ac:dyDescent="0.25">
      <c r="A1" s="20"/>
      <c r="B1" s="20"/>
      <c r="C1" s="20"/>
      <c r="D1" s="20"/>
      <c r="E1" s="20"/>
      <c r="F1" s="20"/>
      <c r="G1" s="20"/>
      <c r="H1" s="20"/>
    </row>
    <row r="2" spans="1:14" x14ac:dyDescent="0.25">
      <c r="A2" s="22" t="s">
        <v>386</v>
      </c>
      <c r="B2" s="22"/>
      <c r="C2" s="22"/>
      <c r="D2" s="22"/>
      <c r="E2" s="22"/>
      <c r="F2" s="22"/>
      <c r="G2" s="22"/>
      <c r="H2" s="22"/>
    </row>
    <row r="3" spans="1:14" x14ac:dyDescent="0.25">
      <c r="A3" s="20"/>
      <c r="B3" s="20"/>
      <c r="C3" s="20"/>
      <c r="D3" s="20"/>
      <c r="E3" s="20"/>
      <c r="F3" s="20"/>
      <c r="G3" s="20"/>
      <c r="H3" s="20"/>
    </row>
    <row r="4" spans="1:14" ht="20.25" x14ac:dyDescent="0.3">
      <c r="A4" s="310" t="s">
        <v>778</v>
      </c>
      <c r="B4" s="20"/>
      <c r="C4" s="20"/>
      <c r="D4" s="20"/>
      <c r="E4" s="20"/>
      <c r="F4" s="20"/>
      <c r="G4" s="20"/>
      <c r="H4" s="20"/>
    </row>
    <row r="5" spans="1:14" x14ac:dyDescent="0.25">
      <c r="A5" s="20" t="s">
        <v>679</v>
      </c>
      <c r="B5" s="20"/>
      <c r="C5" s="20"/>
      <c r="D5" s="20"/>
      <c r="E5" s="20"/>
      <c r="F5" s="20"/>
      <c r="G5" s="20"/>
      <c r="H5" s="20"/>
    </row>
    <row r="6" spans="1:14" x14ac:dyDescent="0.25">
      <c r="A6" s="21" t="s">
        <v>680</v>
      </c>
    </row>
    <row r="7" spans="1:14" x14ac:dyDescent="0.25">
      <c r="A7" s="20"/>
      <c r="B7" s="20"/>
      <c r="C7" s="20"/>
      <c r="D7" s="20"/>
      <c r="E7" s="20"/>
      <c r="F7" s="20"/>
      <c r="G7" s="20"/>
      <c r="H7" s="20"/>
    </row>
    <row r="8" spans="1:14" x14ac:dyDescent="0.25">
      <c r="A8" s="23" t="s">
        <v>681</v>
      </c>
      <c r="B8" s="23"/>
      <c r="C8" s="23"/>
      <c r="D8" s="23"/>
      <c r="E8" s="23"/>
      <c r="F8" s="23"/>
      <c r="G8" s="23"/>
    </row>
    <row r="9" spans="1:14" s="27" customFormat="1" ht="63.75" x14ac:dyDescent="0.25">
      <c r="A9" s="605" t="s">
        <v>468</v>
      </c>
      <c r="B9" s="141" t="s">
        <v>469</v>
      </c>
      <c r="C9" s="141" t="s">
        <v>470</v>
      </c>
      <c r="D9" s="141" t="s">
        <v>471</v>
      </c>
      <c r="E9" s="141" t="s">
        <v>472</v>
      </c>
      <c r="F9" s="141" t="s">
        <v>473</v>
      </c>
      <c r="G9" s="141" t="s">
        <v>474</v>
      </c>
      <c r="H9" s="141" t="s">
        <v>475</v>
      </c>
      <c r="I9" s="142" t="s">
        <v>476</v>
      </c>
      <c r="J9" s="142" t="s">
        <v>477</v>
      </c>
      <c r="K9" s="368" t="s">
        <v>478</v>
      </c>
      <c r="L9" s="396" t="s">
        <v>479</v>
      </c>
    </row>
    <row r="10" spans="1:14" s="27" customFormat="1" ht="19.5" customHeight="1" x14ac:dyDescent="0.25">
      <c r="A10" s="143" t="s">
        <v>742</v>
      </c>
      <c r="B10" s="144"/>
      <c r="C10" s="144"/>
      <c r="D10" s="144"/>
      <c r="E10" s="144"/>
      <c r="F10" s="144"/>
      <c r="G10" s="144"/>
      <c r="H10" s="144"/>
      <c r="I10" s="145"/>
      <c r="J10" s="145"/>
      <c r="K10" s="144"/>
      <c r="L10" s="146"/>
    </row>
    <row r="11" spans="1:14" s="27" customFormat="1" x14ac:dyDescent="0.25">
      <c r="A11" s="369" t="s">
        <v>480</v>
      </c>
      <c r="B11" s="370">
        <v>500</v>
      </c>
      <c r="C11" s="370">
        <v>1000</v>
      </c>
      <c r="D11" s="370">
        <v>1500</v>
      </c>
      <c r="E11" s="370">
        <v>1000</v>
      </c>
      <c r="F11" s="370">
        <v>2000</v>
      </c>
      <c r="G11" s="370">
        <v>500</v>
      </c>
      <c r="H11" s="370">
        <v>1000</v>
      </c>
      <c r="I11" s="371">
        <v>500</v>
      </c>
      <c r="J11" s="371">
        <v>1000</v>
      </c>
      <c r="K11" s="370">
        <v>500</v>
      </c>
      <c r="L11" s="372">
        <v>1000</v>
      </c>
      <c r="M11" s="373"/>
      <c r="N11" s="170"/>
    </row>
    <row r="12" spans="1:14" s="27" customFormat="1" ht="25.5" x14ac:dyDescent="0.25">
      <c r="A12" s="374" t="s">
        <v>481</v>
      </c>
      <c r="B12" s="375">
        <v>100</v>
      </c>
      <c r="C12" s="375">
        <v>150</v>
      </c>
      <c r="D12" s="375">
        <v>200</v>
      </c>
      <c r="E12" s="375">
        <v>100</v>
      </c>
      <c r="F12" s="375">
        <v>200</v>
      </c>
      <c r="G12" s="375">
        <v>100</v>
      </c>
      <c r="H12" s="375">
        <v>200</v>
      </c>
      <c r="I12" s="376">
        <v>100</v>
      </c>
      <c r="J12" s="376">
        <v>200</v>
      </c>
      <c r="K12" s="375">
        <v>100</v>
      </c>
      <c r="L12" s="377">
        <v>200</v>
      </c>
      <c r="M12" s="170"/>
      <c r="N12" s="170"/>
    </row>
    <row r="13" spans="1:14" s="27" customFormat="1" x14ac:dyDescent="0.25">
      <c r="A13" s="374" t="s">
        <v>482</v>
      </c>
      <c r="B13" s="378" t="s">
        <v>483</v>
      </c>
      <c r="C13" s="378" t="s">
        <v>483</v>
      </c>
      <c r="D13" s="378" t="s">
        <v>483</v>
      </c>
      <c r="E13" s="378" t="s">
        <v>483</v>
      </c>
      <c r="F13" s="378" t="s">
        <v>483</v>
      </c>
      <c r="G13" s="378" t="s">
        <v>484</v>
      </c>
      <c r="H13" s="378" t="s">
        <v>484</v>
      </c>
      <c r="I13" s="379" t="s">
        <v>485</v>
      </c>
      <c r="J13" s="379" t="s">
        <v>485</v>
      </c>
      <c r="K13" s="378" t="s">
        <v>486</v>
      </c>
      <c r="L13" s="380" t="s">
        <v>486</v>
      </c>
      <c r="M13" s="158"/>
      <c r="N13" s="158"/>
    </row>
    <row r="14" spans="1:14" s="27" customFormat="1" x14ac:dyDescent="0.25">
      <c r="A14" s="374" t="s">
        <v>487</v>
      </c>
      <c r="B14" s="378" t="s">
        <v>462</v>
      </c>
      <c r="C14" s="378" t="s">
        <v>462</v>
      </c>
      <c r="D14" s="378" t="s">
        <v>462</v>
      </c>
      <c r="E14" s="378" t="s">
        <v>488</v>
      </c>
      <c r="F14" s="378" t="s">
        <v>488</v>
      </c>
      <c r="G14" s="378" t="s">
        <v>201</v>
      </c>
      <c r="H14" s="378" t="s">
        <v>201</v>
      </c>
      <c r="I14" s="379" t="s">
        <v>201</v>
      </c>
      <c r="J14" s="379" t="s">
        <v>201</v>
      </c>
      <c r="K14" s="378" t="s">
        <v>304</v>
      </c>
      <c r="L14" s="380" t="s">
        <v>304</v>
      </c>
      <c r="M14" s="158"/>
      <c r="N14" s="158"/>
    </row>
    <row r="15" spans="1:14" s="27" customFormat="1" x14ac:dyDescent="0.25">
      <c r="A15" s="374" t="s">
        <v>62</v>
      </c>
      <c r="B15" s="378" t="s">
        <v>240</v>
      </c>
      <c r="C15" s="378" t="s">
        <v>240</v>
      </c>
      <c r="D15" s="378" t="s">
        <v>240</v>
      </c>
      <c r="E15" s="378" t="s">
        <v>489</v>
      </c>
      <c r="F15" s="378" t="s">
        <v>489</v>
      </c>
      <c r="G15" s="155"/>
      <c r="H15" s="155"/>
      <c r="I15" s="381">
        <v>0.05</v>
      </c>
      <c r="J15" s="381">
        <v>0.05</v>
      </c>
      <c r="K15" s="378" t="s">
        <v>490</v>
      </c>
      <c r="L15" s="380" t="s">
        <v>490</v>
      </c>
      <c r="M15" s="158"/>
      <c r="N15" s="158"/>
    </row>
    <row r="16" spans="1:14" s="27" customFormat="1" ht="25.5" x14ac:dyDescent="0.25">
      <c r="A16" s="382" t="s">
        <v>491</v>
      </c>
      <c r="B16" s="383" t="s">
        <v>240</v>
      </c>
      <c r="C16" s="383" t="s">
        <v>240</v>
      </c>
      <c r="D16" s="383" t="s">
        <v>240</v>
      </c>
      <c r="E16" s="383" t="s">
        <v>48</v>
      </c>
      <c r="F16" s="383" t="s">
        <v>48</v>
      </c>
      <c r="G16" s="383" t="s">
        <v>492</v>
      </c>
      <c r="H16" s="383" t="s">
        <v>492</v>
      </c>
      <c r="I16" s="384" t="s">
        <v>493</v>
      </c>
      <c r="J16" s="384" t="s">
        <v>493</v>
      </c>
      <c r="K16" s="383" t="s">
        <v>48</v>
      </c>
      <c r="L16" s="385" t="s">
        <v>48</v>
      </c>
      <c r="M16" s="158"/>
      <c r="N16" s="158"/>
    </row>
    <row r="17" spans="1:14" s="27" customFormat="1" ht="19.5" customHeight="1" x14ac:dyDescent="0.25">
      <c r="A17" s="592" t="s">
        <v>494</v>
      </c>
      <c r="B17" s="144"/>
      <c r="C17" s="144"/>
      <c r="D17" s="144"/>
      <c r="E17" s="144"/>
      <c r="F17" s="144"/>
      <c r="G17" s="144"/>
      <c r="H17" s="144"/>
      <c r="I17" s="145"/>
      <c r="J17" s="145"/>
      <c r="K17" s="144"/>
      <c r="L17" s="146"/>
    </row>
    <row r="18" spans="1:14" s="27" customFormat="1" x14ac:dyDescent="0.25">
      <c r="A18" s="422" t="s">
        <v>64</v>
      </c>
      <c r="B18" s="483" t="s">
        <v>240</v>
      </c>
      <c r="C18" s="386" t="s">
        <v>240</v>
      </c>
      <c r="D18" s="386" t="s">
        <v>240</v>
      </c>
      <c r="E18" s="386" t="s">
        <v>495</v>
      </c>
      <c r="F18" s="386" t="s">
        <v>495</v>
      </c>
      <c r="G18" s="386" t="s">
        <v>496</v>
      </c>
      <c r="H18" s="386" t="s">
        <v>496</v>
      </c>
      <c r="I18" s="387" t="s">
        <v>497</v>
      </c>
      <c r="J18" s="387" t="s">
        <v>497</v>
      </c>
      <c r="K18" s="386" t="s">
        <v>496</v>
      </c>
      <c r="L18" s="388" t="s">
        <v>496</v>
      </c>
      <c r="M18" s="158"/>
      <c r="N18" s="158"/>
    </row>
    <row r="19" spans="1:14" s="27" customFormat="1" x14ac:dyDescent="0.25">
      <c r="A19" s="374" t="s">
        <v>498</v>
      </c>
      <c r="B19" s="485">
        <v>13.64</v>
      </c>
      <c r="C19" s="389">
        <v>22.14</v>
      </c>
      <c r="D19" s="389">
        <v>30.66</v>
      </c>
      <c r="E19" s="389">
        <v>15.51</v>
      </c>
      <c r="F19" s="389">
        <v>29.97</v>
      </c>
      <c r="G19" s="389">
        <v>9.42</v>
      </c>
      <c r="H19" s="389">
        <v>18.600000000000001</v>
      </c>
      <c r="I19" s="390">
        <v>10.47</v>
      </c>
      <c r="J19" s="390">
        <v>20.72</v>
      </c>
      <c r="K19" s="389">
        <v>8.08</v>
      </c>
      <c r="L19" s="391">
        <v>16.010000000000002</v>
      </c>
      <c r="M19" s="152"/>
      <c r="N19" s="152"/>
    </row>
    <row r="20" spans="1:14" s="27" customFormat="1" x14ac:dyDescent="0.25">
      <c r="A20" s="374" t="s">
        <v>499</v>
      </c>
      <c r="B20" s="485">
        <v>26.4</v>
      </c>
      <c r="C20" s="389">
        <v>42.64</v>
      </c>
      <c r="D20" s="389">
        <v>58.92</v>
      </c>
      <c r="E20" s="389">
        <v>34.5</v>
      </c>
      <c r="F20" s="389">
        <v>67.150000000000006</v>
      </c>
      <c r="G20" s="389">
        <v>19.739999999999998</v>
      </c>
      <c r="H20" s="389">
        <v>39.090000000000003</v>
      </c>
      <c r="I20" s="390">
        <v>21.93</v>
      </c>
      <c r="J20" s="390">
        <v>43.43</v>
      </c>
      <c r="K20" s="389">
        <v>17</v>
      </c>
      <c r="L20" s="391">
        <v>33.840000000000003</v>
      </c>
      <c r="M20" s="152"/>
      <c r="N20" s="152"/>
    </row>
    <row r="21" spans="1:14" s="27" customFormat="1" x14ac:dyDescent="0.25">
      <c r="A21" s="374" t="s">
        <v>500</v>
      </c>
      <c r="B21" s="485">
        <v>22.66</v>
      </c>
      <c r="C21" s="389">
        <v>36.56</v>
      </c>
      <c r="D21" s="389">
        <v>50.5</v>
      </c>
      <c r="E21" s="389">
        <v>23.44</v>
      </c>
      <c r="F21" s="389">
        <v>44.21</v>
      </c>
      <c r="G21" s="389">
        <v>15</v>
      </c>
      <c r="H21" s="389">
        <v>29.72</v>
      </c>
      <c r="I21" s="390">
        <v>16.670000000000002</v>
      </c>
      <c r="J21" s="390">
        <v>33.020000000000003</v>
      </c>
      <c r="K21" s="389">
        <v>15.57</v>
      </c>
      <c r="L21" s="391">
        <v>30.99</v>
      </c>
      <c r="M21" s="152"/>
      <c r="N21" s="152"/>
    </row>
    <row r="22" spans="1:14" s="27" customFormat="1" x14ac:dyDescent="0.25">
      <c r="A22" s="593" t="s">
        <v>501</v>
      </c>
      <c r="B22" s="487">
        <v>35.42</v>
      </c>
      <c r="C22" s="392">
        <v>57.06</v>
      </c>
      <c r="D22" s="392">
        <v>78.760000000000005</v>
      </c>
      <c r="E22" s="392">
        <v>45</v>
      </c>
      <c r="F22" s="392">
        <v>85.62</v>
      </c>
      <c r="G22" s="392">
        <v>25.33</v>
      </c>
      <c r="H22" s="392">
        <v>50.15</v>
      </c>
      <c r="I22" s="393">
        <v>28.14</v>
      </c>
      <c r="J22" s="393">
        <v>55.72</v>
      </c>
      <c r="K22" s="392">
        <v>26.29</v>
      </c>
      <c r="L22" s="394">
        <v>52.42</v>
      </c>
      <c r="M22" s="152"/>
      <c r="N22" s="152"/>
    </row>
    <row r="23" spans="1:14" s="27" customFormat="1" ht="30" x14ac:dyDescent="0.25">
      <c r="A23" s="240" t="s">
        <v>110</v>
      </c>
      <c r="B23" s="131" t="s">
        <v>111</v>
      </c>
      <c r="C23" s="134" t="s">
        <v>467</v>
      </c>
      <c r="D23" s="134" t="s">
        <v>113</v>
      </c>
      <c r="E23" s="134" t="s">
        <v>114</v>
      </c>
      <c r="F23" s="131" t="s">
        <v>115</v>
      </c>
      <c r="G23" s="131" t="s">
        <v>117</v>
      </c>
      <c r="H23" s="134" t="s">
        <v>162</v>
      </c>
      <c r="I23" s="241"/>
      <c r="J23" s="137"/>
      <c r="K23" s="137"/>
      <c r="L23" s="138"/>
    </row>
    <row r="24" spans="1:14" x14ac:dyDescent="0.25">
      <c r="A24" s="139"/>
      <c r="B24" s="139"/>
      <c r="C24" s="139"/>
      <c r="D24" s="139"/>
      <c r="E24" s="139"/>
      <c r="F24" s="139"/>
      <c r="G24" s="139"/>
      <c r="H24" s="139"/>
    </row>
    <row r="25" spans="1:14" x14ac:dyDescent="0.25">
      <c r="A25" s="139"/>
      <c r="B25" s="139"/>
      <c r="C25" s="139"/>
      <c r="D25" s="139"/>
      <c r="E25" s="139"/>
      <c r="F25" s="139"/>
      <c r="G25" s="139"/>
      <c r="H25" s="139"/>
    </row>
    <row r="26" spans="1:14" x14ac:dyDescent="0.25">
      <c r="A26" s="139"/>
      <c r="B26" s="139"/>
      <c r="C26" s="139"/>
      <c r="D26" s="139"/>
      <c r="E26" s="139"/>
      <c r="F26" s="139"/>
      <c r="G26" s="139"/>
      <c r="H26" s="139"/>
    </row>
    <row r="27" spans="1:14" x14ac:dyDescent="0.25">
      <c r="A27" s="139"/>
      <c r="B27" s="139"/>
      <c r="C27" s="139"/>
      <c r="D27" s="139"/>
      <c r="E27" s="139"/>
      <c r="F27" s="139"/>
      <c r="G27" s="139"/>
      <c r="H27" s="139"/>
    </row>
  </sheetData>
  <pageMargins left="0.25" right="0.25" top="0.75" bottom="0.75" header="0.3" footer="0.3"/>
  <pageSetup scale="52" orientation="landscape" r:id="rId1"/>
  <colBreaks count="1" manualBreakCount="1">
    <brk id="12" max="1048575"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DC089C-662C-45E3-ACA6-122864D229C9}">
  <dimension ref="A1:N84"/>
  <sheetViews>
    <sheetView zoomScaleNormal="100" workbookViewId="0">
      <selection activeCell="A9" sqref="A9"/>
    </sheetView>
  </sheetViews>
  <sheetFormatPr defaultRowHeight="15" x14ac:dyDescent="0.25"/>
  <cols>
    <col min="1" max="1" width="38.140625" style="21" customWidth="1"/>
    <col min="2" max="12" width="20.7109375" style="21" customWidth="1"/>
    <col min="13" max="16384" width="9.140625" style="21"/>
  </cols>
  <sheetData>
    <row r="1" spans="1:14" x14ac:dyDescent="0.25">
      <c r="A1" s="20"/>
      <c r="B1" s="20"/>
      <c r="C1" s="20"/>
      <c r="D1" s="20"/>
      <c r="E1" s="20"/>
      <c r="F1" s="20"/>
      <c r="G1" s="20"/>
      <c r="H1" s="20"/>
      <c r="I1" s="20"/>
    </row>
    <row r="2" spans="1:14" x14ac:dyDescent="0.25">
      <c r="A2" s="22" t="s">
        <v>386</v>
      </c>
      <c r="B2" s="22"/>
      <c r="C2" s="22"/>
      <c r="D2" s="22"/>
      <c r="E2" s="22"/>
      <c r="F2" s="22"/>
      <c r="G2" s="22"/>
      <c r="H2" s="22"/>
      <c r="I2" s="22"/>
    </row>
    <row r="3" spans="1:14" x14ac:dyDescent="0.25">
      <c r="A3" s="20"/>
      <c r="B3" s="20"/>
      <c r="C3" s="20"/>
      <c r="D3" s="20"/>
      <c r="E3" s="20"/>
      <c r="F3" s="20"/>
      <c r="G3" s="20"/>
      <c r="H3" s="20"/>
      <c r="I3" s="20"/>
    </row>
    <row r="4" spans="1:14" ht="20.25" x14ac:dyDescent="0.3">
      <c r="A4" s="310" t="s">
        <v>779</v>
      </c>
      <c r="B4" s="20"/>
      <c r="C4" s="20"/>
      <c r="D4" s="20"/>
      <c r="E4" s="20"/>
      <c r="F4" s="20"/>
      <c r="G4" s="20"/>
      <c r="H4" s="20"/>
      <c r="I4" s="20"/>
    </row>
    <row r="5" spans="1:14" x14ac:dyDescent="0.25">
      <c r="A5" s="20" t="s">
        <v>676</v>
      </c>
      <c r="B5" s="20"/>
      <c r="C5" s="20"/>
      <c r="D5" s="20"/>
      <c r="E5" s="20"/>
      <c r="F5" s="20"/>
      <c r="G5" s="20"/>
      <c r="H5" s="20"/>
      <c r="I5" s="20"/>
    </row>
    <row r="6" spans="1:14" x14ac:dyDescent="0.25">
      <c r="A6" s="21" t="s">
        <v>677</v>
      </c>
    </row>
    <row r="7" spans="1:14" x14ac:dyDescent="0.25">
      <c r="A7" s="20"/>
      <c r="B7" s="20"/>
      <c r="C7" s="20"/>
      <c r="D7" s="20"/>
      <c r="E7" s="20"/>
      <c r="F7" s="20"/>
      <c r="G7" s="20"/>
      <c r="H7" s="20"/>
      <c r="I7" s="20"/>
    </row>
    <row r="8" spans="1:14" x14ac:dyDescent="0.25">
      <c r="A8" s="23" t="s">
        <v>678</v>
      </c>
    </row>
    <row r="9" spans="1:14" s="27" customFormat="1" ht="61.5" customHeight="1" x14ac:dyDescent="0.25">
      <c r="A9" s="395" t="s">
        <v>502</v>
      </c>
      <c r="B9" s="396" t="s">
        <v>21</v>
      </c>
      <c r="C9" s="397" t="s">
        <v>503</v>
      </c>
      <c r="D9" s="398" t="s">
        <v>504</v>
      </c>
      <c r="E9" s="398" t="s">
        <v>505</v>
      </c>
      <c r="F9" s="398" t="s">
        <v>506</v>
      </c>
      <c r="G9" s="398" t="s">
        <v>507</v>
      </c>
      <c r="H9" s="399" t="s">
        <v>508</v>
      </c>
      <c r="I9" s="396" t="s">
        <v>22</v>
      </c>
      <c r="J9" s="400" t="s">
        <v>454</v>
      </c>
      <c r="K9" s="396" t="s">
        <v>509</v>
      </c>
      <c r="L9" s="396" t="s">
        <v>510</v>
      </c>
    </row>
    <row r="10" spans="1:14" s="27" customFormat="1" ht="18" customHeight="1" x14ac:dyDescent="0.25">
      <c r="A10" s="143" t="s">
        <v>511</v>
      </c>
      <c r="B10" s="401"/>
      <c r="C10" s="401"/>
      <c r="D10" s="401"/>
      <c r="E10" s="401"/>
      <c r="F10" s="401"/>
      <c r="G10" s="401"/>
      <c r="H10" s="401"/>
      <c r="I10" s="401"/>
      <c r="J10" s="402"/>
      <c r="K10" s="401"/>
      <c r="L10" s="403"/>
    </row>
    <row r="11" spans="1:14" s="27" customFormat="1" ht="25.5" x14ac:dyDescent="0.25">
      <c r="A11" s="179" t="s">
        <v>512</v>
      </c>
      <c r="B11" s="386" t="s">
        <v>513</v>
      </c>
      <c r="C11" s="404">
        <v>10000</v>
      </c>
      <c r="D11" s="404">
        <v>20000</v>
      </c>
      <c r="E11" s="404">
        <v>30000</v>
      </c>
      <c r="F11" s="404">
        <v>10000</v>
      </c>
      <c r="G11" s="404">
        <v>20000</v>
      </c>
      <c r="H11" s="404">
        <v>30000</v>
      </c>
      <c r="I11" s="386" t="s">
        <v>514</v>
      </c>
      <c r="J11" s="387" t="s">
        <v>514</v>
      </c>
      <c r="K11" s="405" t="s">
        <v>514</v>
      </c>
      <c r="L11" s="406" t="s">
        <v>514</v>
      </c>
      <c r="M11" s="158"/>
      <c r="N11" s="158"/>
    </row>
    <row r="12" spans="1:14" s="27" customFormat="1" ht="25.5" x14ac:dyDescent="0.25">
      <c r="A12" s="185" t="s">
        <v>515</v>
      </c>
      <c r="B12" s="378" t="s">
        <v>513</v>
      </c>
      <c r="C12" s="155" t="s">
        <v>516</v>
      </c>
      <c r="D12" s="155" t="s">
        <v>516</v>
      </c>
      <c r="E12" s="407" t="s">
        <v>516</v>
      </c>
      <c r="F12" s="155" t="s">
        <v>516</v>
      </c>
      <c r="G12" s="155" t="s">
        <v>516</v>
      </c>
      <c r="H12" s="155" t="s">
        <v>516</v>
      </c>
      <c r="I12" s="155" t="s">
        <v>517</v>
      </c>
      <c r="J12" s="171" t="s">
        <v>518</v>
      </c>
      <c r="K12" s="155" t="s">
        <v>517</v>
      </c>
      <c r="L12" s="157" t="s">
        <v>517</v>
      </c>
      <c r="M12" s="186"/>
      <c r="N12" s="186"/>
    </row>
    <row r="13" spans="1:14" s="27" customFormat="1" ht="25.5" x14ac:dyDescent="0.25">
      <c r="A13" s="185" t="s">
        <v>519</v>
      </c>
      <c r="B13" s="378" t="s">
        <v>520</v>
      </c>
      <c r="C13" s="155" t="s">
        <v>517</v>
      </c>
      <c r="D13" s="155" t="s">
        <v>517</v>
      </c>
      <c r="E13" s="407" t="s">
        <v>517</v>
      </c>
      <c r="F13" s="155" t="s">
        <v>517</v>
      </c>
      <c r="G13" s="155" t="s">
        <v>517</v>
      </c>
      <c r="H13" s="155" t="s">
        <v>517</v>
      </c>
      <c r="I13" s="155" t="s">
        <v>517</v>
      </c>
      <c r="J13" s="171" t="s">
        <v>518</v>
      </c>
      <c r="K13" s="155" t="s">
        <v>517</v>
      </c>
      <c r="L13" s="157" t="s">
        <v>517</v>
      </c>
      <c r="M13" s="186"/>
      <c r="N13" s="186"/>
    </row>
    <row r="14" spans="1:14" s="27" customFormat="1" ht="18" customHeight="1" x14ac:dyDescent="0.25">
      <c r="A14" s="185" t="s">
        <v>521</v>
      </c>
      <c r="B14" s="378" t="s">
        <v>522</v>
      </c>
      <c r="C14" s="378" t="s">
        <v>522</v>
      </c>
      <c r="D14" s="378" t="s">
        <v>522</v>
      </c>
      <c r="E14" s="408" t="s">
        <v>522</v>
      </c>
      <c r="F14" s="378" t="s">
        <v>522</v>
      </c>
      <c r="G14" s="378" t="s">
        <v>522</v>
      </c>
      <c r="H14" s="378" t="s">
        <v>522</v>
      </c>
      <c r="I14" s="378" t="s">
        <v>522</v>
      </c>
      <c r="J14" s="379" t="s">
        <v>522</v>
      </c>
      <c r="K14" s="378" t="s">
        <v>522</v>
      </c>
      <c r="L14" s="380" t="s">
        <v>522</v>
      </c>
      <c r="M14" s="158"/>
      <c r="N14" s="158"/>
    </row>
    <row r="15" spans="1:14" s="27" customFormat="1" ht="18" customHeight="1" x14ac:dyDescent="0.25">
      <c r="A15" s="185" t="s">
        <v>523</v>
      </c>
      <c r="B15" s="375">
        <v>50</v>
      </c>
      <c r="C15" s="375">
        <v>50</v>
      </c>
      <c r="D15" s="375">
        <v>50</v>
      </c>
      <c r="E15" s="409">
        <v>50</v>
      </c>
      <c r="F15" s="375">
        <v>50</v>
      </c>
      <c r="G15" s="375">
        <v>50</v>
      </c>
      <c r="H15" s="375">
        <v>50</v>
      </c>
      <c r="I15" s="375">
        <v>50</v>
      </c>
      <c r="J15" s="376">
        <v>50</v>
      </c>
      <c r="K15" s="375">
        <v>50</v>
      </c>
      <c r="L15" s="377">
        <v>50</v>
      </c>
      <c r="M15" s="170"/>
      <c r="N15" s="170"/>
    </row>
    <row r="16" spans="1:14" s="27" customFormat="1" ht="18" customHeight="1" x14ac:dyDescent="0.25">
      <c r="A16" s="185" t="s">
        <v>524</v>
      </c>
      <c r="B16" s="378" t="s">
        <v>240</v>
      </c>
      <c r="C16" s="378" t="s">
        <v>488</v>
      </c>
      <c r="D16" s="378" t="s">
        <v>488</v>
      </c>
      <c r="E16" s="408" t="s">
        <v>488</v>
      </c>
      <c r="F16" s="378" t="s">
        <v>488</v>
      </c>
      <c r="G16" s="378" t="s">
        <v>488</v>
      </c>
      <c r="H16" s="378" t="s">
        <v>488</v>
      </c>
      <c r="I16" s="378" t="s">
        <v>201</v>
      </c>
      <c r="J16" s="379" t="s">
        <v>525</v>
      </c>
      <c r="K16" s="378" t="s">
        <v>304</v>
      </c>
      <c r="L16" s="380" t="s">
        <v>304</v>
      </c>
      <c r="M16" s="158"/>
      <c r="N16" s="158"/>
    </row>
    <row r="17" spans="1:14" s="27" customFormat="1" ht="18" customHeight="1" x14ac:dyDescent="0.25">
      <c r="A17" s="185" t="s">
        <v>50</v>
      </c>
      <c r="B17" s="378" t="s">
        <v>48</v>
      </c>
      <c r="C17" s="378" t="s">
        <v>48</v>
      </c>
      <c r="D17" s="378" t="s">
        <v>48</v>
      </c>
      <c r="E17" s="408" t="s">
        <v>48</v>
      </c>
      <c r="F17" s="378" t="s">
        <v>48</v>
      </c>
      <c r="G17" s="378" t="s">
        <v>48</v>
      </c>
      <c r="H17" s="378" t="s">
        <v>48</v>
      </c>
      <c r="I17" s="155"/>
      <c r="J17" s="379" t="s">
        <v>48</v>
      </c>
      <c r="K17" s="378" t="s">
        <v>48</v>
      </c>
      <c r="L17" s="380" t="s">
        <v>48</v>
      </c>
      <c r="M17" s="158"/>
      <c r="N17" s="158"/>
    </row>
    <row r="18" spans="1:14" s="27" customFormat="1" ht="18" customHeight="1" x14ac:dyDescent="0.25">
      <c r="A18" s="185" t="s">
        <v>62</v>
      </c>
      <c r="B18" s="378" t="s">
        <v>240</v>
      </c>
      <c r="C18" s="378" t="s">
        <v>489</v>
      </c>
      <c r="D18" s="378" t="s">
        <v>489</v>
      </c>
      <c r="E18" s="408" t="s">
        <v>489</v>
      </c>
      <c r="F18" s="378" t="s">
        <v>489</v>
      </c>
      <c r="G18" s="378" t="s">
        <v>489</v>
      </c>
      <c r="H18" s="378" t="s">
        <v>489</v>
      </c>
      <c r="I18" s="378" t="s">
        <v>45</v>
      </c>
      <c r="J18" s="379" t="s">
        <v>37</v>
      </c>
      <c r="K18" s="378" t="s">
        <v>490</v>
      </c>
      <c r="L18" s="380" t="s">
        <v>490</v>
      </c>
      <c r="M18" s="158"/>
      <c r="N18" s="158"/>
    </row>
    <row r="19" spans="1:14" s="27" customFormat="1" ht="18" customHeight="1" x14ac:dyDescent="0.25">
      <c r="A19" s="188" t="s">
        <v>526</v>
      </c>
      <c r="B19" s="383" t="s">
        <v>240</v>
      </c>
      <c r="C19" s="383" t="s">
        <v>527</v>
      </c>
      <c r="D19" s="383" t="s">
        <v>527</v>
      </c>
      <c r="E19" s="410" t="s">
        <v>527</v>
      </c>
      <c r="F19" s="383" t="s">
        <v>527</v>
      </c>
      <c r="G19" s="383" t="s">
        <v>527</v>
      </c>
      <c r="H19" s="383" t="s">
        <v>527</v>
      </c>
      <c r="I19" s="383" t="s">
        <v>528</v>
      </c>
      <c r="J19" s="384" t="s">
        <v>528</v>
      </c>
      <c r="K19" s="383" t="s">
        <v>528</v>
      </c>
      <c r="L19" s="385" t="s">
        <v>529</v>
      </c>
      <c r="M19" s="158"/>
      <c r="N19" s="158"/>
    </row>
    <row r="20" spans="1:14" s="27" customFormat="1" ht="18" customHeight="1" x14ac:dyDescent="0.25">
      <c r="A20" s="411" t="s">
        <v>530</v>
      </c>
      <c r="B20" s="412"/>
      <c r="C20" s="412"/>
      <c r="D20" s="412"/>
      <c r="E20" s="412"/>
      <c r="F20" s="412"/>
      <c r="G20" s="412"/>
      <c r="H20" s="413"/>
      <c r="I20" s="413"/>
      <c r="J20" s="414"/>
      <c r="K20" s="413"/>
      <c r="L20" s="415"/>
    </row>
    <row r="21" spans="1:14" s="27" customFormat="1" ht="18" customHeight="1" x14ac:dyDescent="0.25">
      <c r="A21" s="189" t="s">
        <v>743</v>
      </c>
      <c r="B21" s="416"/>
      <c r="C21" s="416"/>
      <c r="D21" s="416"/>
      <c r="E21" s="416"/>
      <c r="F21" s="416"/>
      <c r="G21" s="416"/>
      <c r="H21" s="144"/>
      <c r="I21" s="144"/>
      <c r="J21" s="145"/>
      <c r="K21" s="413"/>
      <c r="L21" s="415"/>
    </row>
    <row r="22" spans="1:14" s="27" customFormat="1" ht="18" customHeight="1" x14ac:dyDescent="0.25">
      <c r="A22" s="369" t="s">
        <v>531</v>
      </c>
      <c r="B22" s="417">
        <v>1</v>
      </c>
      <c r="C22" s="417">
        <v>1</v>
      </c>
      <c r="D22" s="417">
        <v>1</v>
      </c>
      <c r="E22" s="417">
        <v>1</v>
      </c>
      <c r="F22" s="417">
        <v>1</v>
      </c>
      <c r="G22" s="417">
        <v>1</v>
      </c>
      <c r="H22" s="417">
        <v>1</v>
      </c>
      <c r="I22" s="417">
        <v>1</v>
      </c>
      <c r="J22" s="418">
        <v>1</v>
      </c>
      <c r="K22" s="419">
        <v>1</v>
      </c>
      <c r="L22" s="420">
        <v>1</v>
      </c>
      <c r="M22" s="421"/>
      <c r="N22" s="421"/>
    </row>
    <row r="23" spans="1:14" s="27" customFormat="1" ht="18" customHeight="1" x14ac:dyDescent="0.25">
      <c r="A23" s="422" t="s">
        <v>532</v>
      </c>
      <c r="B23" s="423" t="s">
        <v>201</v>
      </c>
      <c r="C23" s="424">
        <v>0.25</v>
      </c>
      <c r="D23" s="424">
        <v>0.25</v>
      </c>
      <c r="E23" s="424">
        <v>0.25</v>
      </c>
      <c r="F23" s="424">
        <v>0.25</v>
      </c>
      <c r="G23" s="424">
        <v>0.25</v>
      </c>
      <c r="H23" s="424">
        <v>0.25</v>
      </c>
      <c r="I23" s="424">
        <v>1</v>
      </c>
      <c r="J23" s="425">
        <v>1</v>
      </c>
      <c r="K23" s="426">
        <v>1</v>
      </c>
      <c r="L23" s="427">
        <v>1</v>
      </c>
      <c r="M23" s="421"/>
      <c r="N23" s="421"/>
    </row>
    <row r="24" spans="1:14" s="27" customFormat="1" ht="38.25" x14ac:dyDescent="0.25">
      <c r="A24" s="374" t="s">
        <v>533</v>
      </c>
      <c r="B24" s="424">
        <v>1</v>
      </c>
      <c r="C24" s="424">
        <v>1</v>
      </c>
      <c r="D24" s="424">
        <v>1</v>
      </c>
      <c r="E24" s="424">
        <v>1</v>
      </c>
      <c r="F24" s="424">
        <v>1</v>
      </c>
      <c r="G24" s="424">
        <v>1</v>
      </c>
      <c r="H24" s="424">
        <v>1</v>
      </c>
      <c r="I24" s="157" t="s">
        <v>534</v>
      </c>
      <c r="J24" s="425">
        <v>1</v>
      </c>
      <c r="K24" s="426">
        <v>1</v>
      </c>
      <c r="L24" s="427">
        <v>1</v>
      </c>
      <c r="M24" s="421"/>
      <c r="N24" s="421"/>
    </row>
    <row r="25" spans="1:14" s="27" customFormat="1" ht="18" customHeight="1" x14ac:dyDescent="0.25">
      <c r="A25" s="374" t="s">
        <v>744</v>
      </c>
      <c r="B25" s="424">
        <v>1</v>
      </c>
      <c r="C25" s="424">
        <v>1</v>
      </c>
      <c r="D25" s="424">
        <v>1</v>
      </c>
      <c r="E25" s="424">
        <v>1</v>
      </c>
      <c r="F25" s="424">
        <v>1</v>
      </c>
      <c r="G25" s="424">
        <v>1</v>
      </c>
      <c r="H25" s="424">
        <v>1</v>
      </c>
      <c r="I25" s="424">
        <v>1</v>
      </c>
      <c r="J25" s="425">
        <v>1</v>
      </c>
      <c r="K25" s="426">
        <v>1</v>
      </c>
      <c r="L25" s="427">
        <v>1</v>
      </c>
      <c r="M25" s="421"/>
      <c r="N25" s="421"/>
    </row>
    <row r="26" spans="1:14" s="27" customFormat="1" ht="18" customHeight="1" x14ac:dyDescent="0.25">
      <c r="A26" s="374" t="s">
        <v>535</v>
      </c>
      <c r="B26" s="424">
        <v>1</v>
      </c>
      <c r="C26" s="424">
        <v>1</v>
      </c>
      <c r="D26" s="424">
        <v>1</v>
      </c>
      <c r="E26" s="424">
        <v>1</v>
      </c>
      <c r="F26" s="424">
        <v>1</v>
      </c>
      <c r="G26" s="424">
        <v>1</v>
      </c>
      <c r="H26" s="424">
        <v>1</v>
      </c>
      <c r="I26" s="424">
        <v>1</v>
      </c>
      <c r="J26" s="425">
        <v>1</v>
      </c>
      <c r="K26" s="426">
        <v>1</v>
      </c>
      <c r="L26" s="427">
        <v>1</v>
      </c>
      <c r="M26" s="421"/>
      <c r="N26" s="421"/>
    </row>
    <row r="27" spans="1:14" s="27" customFormat="1" ht="25.5" x14ac:dyDescent="0.25">
      <c r="A27" s="374" t="s">
        <v>536</v>
      </c>
      <c r="B27" s="424">
        <v>0.25</v>
      </c>
      <c r="C27" s="424">
        <v>0.25</v>
      </c>
      <c r="D27" s="424">
        <v>0.25</v>
      </c>
      <c r="E27" s="424">
        <v>0.25</v>
      </c>
      <c r="F27" s="424">
        <v>0.25</v>
      </c>
      <c r="G27" s="424">
        <v>0.25</v>
      </c>
      <c r="H27" s="424">
        <v>0.25</v>
      </c>
      <c r="I27" s="157" t="s">
        <v>537</v>
      </c>
      <c r="J27" s="425">
        <v>0.5</v>
      </c>
      <c r="K27" s="426">
        <v>0.5</v>
      </c>
      <c r="L27" s="427">
        <v>0.5</v>
      </c>
      <c r="M27" s="421"/>
      <c r="N27" s="421"/>
    </row>
    <row r="28" spans="1:14" s="27" customFormat="1" ht="38.25" x14ac:dyDescent="0.25">
      <c r="A28" s="374" t="s">
        <v>538</v>
      </c>
      <c r="B28" s="424" t="s">
        <v>201</v>
      </c>
      <c r="C28" s="424">
        <v>1</v>
      </c>
      <c r="D28" s="424">
        <v>1</v>
      </c>
      <c r="E28" s="424">
        <v>1</v>
      </c>
      <c r="F28" s="424">
        <v>1</v>
      </c>
      <c r="G28" s="424">
        <v>1</v>
      </c>
      <c r="H28" s="424">
        <v>1</v>
      </c>
      <c r="I28" s="157" t="s">
        <v>539</v>
      </c>
      <c r="J28" s="425">
        <v>1</v>
      </c>
      <c r="K28" s="426">
        <v>1</v>
      </c>
      <c r="L28" s="427">
        <v>1</v>
      </c>
      <c r="M28" s="421"/>
      <c r="N28" s="421"/>
    </row>
    <row r="29" spans="1:14" s="27" customFormat="1" ht="18" customHeight="1" x14ac:dyDescent="0.25">
      <c r="A29" s="374" t="s">
        <v>540</v>
      </c>
      <c r="B29" s="424">
        <v>1</v>
      </c>
      <c r="C29" s="380" t="s">
        <v>37</v>
      </c>
      <c r="D29" s="380" t="s">
        <v>37</v>
      </c>
      <c r="E29" s="380" t="s">
        <v>37</v>
      </c>
      <c r="F29" s="424">
        <v>1</v>
      </c>
      <c r="G29" s="424">
        <v>1</v>
      </c>
      <c r="H29" s="424">
        <v>1</v>
      </c>
      <c r="I29" s="424">
        <v>1</v>
      </c>
      <c r="J29" s="425">
        <v>1</v>
      </c>
      <c r="K29" s="426">
        <v>1</v>
      </c>
      <c r="L29" s="427">
        <v>1</v>
      </c>
      <c r="M29" s="421"/>
      <c r="N29" s="421"/>
    </row>
    <row r="30" spans="1:14" s="27" customFormat="1" ht="18" customHeight="1" x14ac:dyDescent="0.25">
      <c r="A30" s="374" t="s">
        <v>745</v>
      </c>
      <c r="B30" s="424">
        <v>0.25</v>
      </c>
      <c r="C30" s="380" t="s">
        <v>37</v>
      </c>
      <c r="D30" s="380" t="s">
        <v>37</v>
      </c>
      <c r="E30" s="380" t="s">
        <v>37</v>
      </c>
      <c r="F30" s="424">
        <v>0.25</v>
      </c>
      <c r="G30" s="424">
        <v>0.25</v>
      </c>
      <c r="H30" s="424">
        <v>0.25</v>
      </c>
      <c r="I30" s="424">
        <v>1</v>
      </c>
      <c r="J30" s="425">
        <v>0.25</v>
      </c>
      <c r="K30" s="426">
        <v>0.25</v>
      </c>
      <c r="L30" s="427">
        <v>0.25</v>
      </c>
      <c r="M30" s="421"/>
      <c r="N30" s="421"/>
    </row>
    <row r="31" spans="1:14" s="27" customFormat="1" ht="18" customHeight="1" x14ac:dyDescent="0.25">
      <c r="A31" s="382" t="s">
        <v>541</v>
      </c>
      <c r="B31" s="428" t="s">
        <v>37</v>
      </c>
      <c r="C31" s="428" t="s">
        <v>37</v>
      </c>
      <c r="D31" s="428" t="s">
        <v>37</v>
      </c>
      <c r="E31" s="428" t="s">
        <v>37</v>
      </c>
      <c r="F31" s="429">
        <v>250</v>
      </c>
      <c r="G31" s="429">
        <v>250</v>
      </c>
      <c r="H31" s="429">
        <v>250</v>
      </c>
      <c r="I31" s="429">
        <v>1000</v>
      </c>
      <c r="J31" s="430" t="s">
        <v>542</v>
      </c>
      <c r="K31" s="431">
        <v>250</v>
      </c>
      <c r="L31" s="432">
        <v>250</v>
      </c>
      <c r="M31" s="170"/>
      <c r="N31" s="170"/>
    </row>
    <row r="32" spans="1:14" s="27" customFormat="1" ht="18" customHeight="1" x14ac:dyDescent="0.25">
      <c r="A32" s="433" t="s">
        <v>543</v>
      </c>
      <c r="B32" s="434" t="s">
        <v>37</v>
      </c>
      <c r="C32" s="435" t="s">
        <v>37</v>
      </c>
      <c r="D32" s="434" t="s">
        <v>37</v>
      </c>
      <c r="E32" s="434" t="s">
        <v>37</v>
      </c>
      <c r="F32" s="436">
        <v>250</v>
      </c>
      <c r="G32" s="436">
        <v>250</v>
      </c>
      <c r="H32" s="436">
        <v>250</v>
      </c>
      <c r="I32" s="436">
        <v>1000</v>
      </c>
      <c r="J32" s="437" t="s">
        <v>542</v>
      </c>
      <c r="K32" s="438">
        <v>250</v>
      </c>
      <c r="L32" s="436">
        <v>250</v>
      </c>
      <c r="M32" s="170"/>
      <c r="N32" s="170"/>
    </row>
    <row r="33" spans="1:14" s="27" customFormat="1" ht="18" customHeight="1" x14ac:dyDescent="0.25">
      <c r="A33" s="439" t="s">
        <v>544</v>
      </c>
      <c r="B33" s="440"/>
      <c r="C33" s="580"/>
      <c r="D33" s="441"/>
      <c r="E33" s="441"/>
      <c r="F33" s="442"/>
      <c r="G33" s="442"/>
      <c r="H33" s="442"/>
      <c r="I33" s="443"/>
      <c r="J33" s="444"/>
      <c r="K33" s="445"/>
      <c r="L33" s="446"/>
      <c r="M33" s="170"/>
      <c r="N33" s="170"/>
    </row>
    <row r="34" spans="1:14" s="27" customFormat="1" ht="38.25" x14ac:dyDescent="0.25">
      <c r="A34" s="447" t="s">
        <v>545</v>
      </c>
      <c r="B34" s="426" t="s">
        <v>201</v>
      </c>
      <c r="C34" s="448">
        <v>0.5</v>
      </c>
      <c r="D34" s="449">
        <v>0.5</v>
      </c>
      <c r="E34" s="449">
        <v>0.5</v>
      </c>
      <c r="F34" s="449">
        <v>0.5</v>
      </c>
      <c r="G34" s="449">
        <v>0.5</v>
      </c>
      <c r="H34" s="450">
        <v>0.5</v>
      </c>
      <c r="I34" s="157" t="s">
        <v>539</v>
      </c>
      <c r="J34" s="451">
        <v>1</v>
      </c>
      <c r="K34" s="450">
        <v>1</v>
      </c>
      <c r="L34" s="450">
        <v>1</v>
      </c>
      <c r="M34" s="170"/>
      <c r="N34" s="170"/>
    </row>
    <row r="35" spans="1:14" s="27" customFormat="1" ht="18" customHeight="1" x14ac:dyDescent="0.25">
      <c r="A35" s="447" t="s">
        <v>546</v>
      </c>
      <c r="B35" s="426" t="s">
        <v>201</v>
      </c>
      <c r="C35" s="448">
        <v>0.5</v>
      </c>
      <c r="D35" s="448">
        <v>0.5</v>
      </c>
      <c r="E35" s="448">
        <v>0.5</v>
      </c>
      <c r="F35" s="448">
        <v>0.5</v>
      </c>
      <c r="G35" s="448">
        <v>0.5</v>
      </c>
      <c r="H35" s="452">
        <v>0.5</v>
      </c>
      <c r="I35" s="453" t="s">
        <v>201</v>
      </c>
      <c r="J35" s="454">
        <v>1</v>
      </c>
      <c r="K35" s="452">
        <v>1</v>
      </c>
      <c r="L35" s="452">
        <v>1</v>
      </c>
      <c r="M35" s="170"/>
      <c r="N35" s="170"/>
    </row>
    <row r="36" spans="1:14" s="27" customFormat="1" ht="18" customHeight="1" x14ac:dyDescent="0.25">
      <c r="A36" s="447" t="s">
        <v>547</v>
      </c>
      <c r="B36" s="426" t="s">
        <v>201</v>
      </c>
      <c r="C36" s="448">
        <v>0.5</v>
      </c>
      <c r="D36" s="448">
        <v>0.5</v>
      </c>
      <c r="E36" s="448">
        <v>0.5</v>
      </c>
      <c r="F36" s="448">
        <v>0.5</v>
      </c>
      <c r="G36" s="448">
        <v>0.5</v>
      </c>
      <c r="H36" s="452">
        <v>0.5</v>
      </c>
      <c r="I36" s="453" t="s">
        <v>201</v>
      </c>
      <c r="J36" s="454">
        <v>1</v>
      </c>
      <c r="K36" s="452">
        <v>1</v>
      </c>
      <c r="L36" s="452">
        <v>1</v>
      </c>
      <c r="M36" s="170"/>
      <c r="N36" s="170"/>
    </row>
    <row r="37" spans="1:14" s="27" customFormat="1" ht="18" customHeight="1" x14ac:dyDescent="0.25">
      <c r="A37" s="447" t="s">
        <v>548</v>
      </c>
      <c r="B37" s="426" t="s">
        <v>201</v>
      </c>
      <c r="C37" s="448">
        <v>0.5</v>
      </c>
      <c r="D37" s="448">
        <v>0.5</v>
      </c>
      <c r="E37" s="448">
        <v>0.5</v>
      </c>
      <c r="F37" s="448">
        <v>0.5</v>
      </c>
      <c r="G37" s="448">
        <v>0.5</v>
      </c>
      <c r="H37" s="452">
        <v>0.5</v>
      </c>
      <c r="I37" s="455">
        <v>1</v>
      </c>
      <c r="J37" s="454">
        <v>1</v>
      </c>
      <c r="K37" s="452">
        <v>1</v>
      </c>
      <c r="L37" s="452">
        <v>1</v>
      </c>
      <c r="M37" s="170"/>
      <c r="N37" s="170"/>
    </row>
    <row r="38" spans="1:14" s="27" customFormat="1" ht="18" customHeight="1" x14ac:dyDescent="0.25">
      <c r="A38" s="447" t="s">
        <v>549</v>
      </c>
      <c r="B38" s="426" t="s">
        <v>201</v>
      </c>
      <c r="C38" s="448">
        <v>0.5</v>
      </c>
      <c r="D38" s="448">
        <v>0.5</v>
      </c>
      <c r="E38" s="448">
        <v>0.5</v>
      </c>
      <c r="F38" s="448">
        <v>0.5</v>
      </c>
      <c r="G38" s="448">
        <v>0.5</v>
      </c>
      <c r="H38" s="452">
        <v>0.5</v>
      </c>
      <c r="I38" s="453" t="s">
        <v>201</v>
      </c>
      <c r="J38" s="454">
        <v>1</v>
      </c>
      <c r="K38" s="452">
        <v>1</v>
      </c>
      <c r="L38" s="452">
        <v>1</v>
      </c>
      <c r="M38" s="170"/>
      <c r="N38" s="170"/>
    </row>
    <row r="39" spans="1:14" s="27" customFormat="1" ht="18" customHeight="1" x14ac:dyDescent="0.25">
      <c r="A39" s="447" t="s">
        <v>550</v>
      </c>
      <c r="B39" s="426" t="s">
        <v>201</v>
      </c>
      <c r="C39" s="448">
        <v>0.25</v>
      </c>
      <c r="D39" s="448">
        <v>0.25</v>
      </c>
      <c r="E39" s="448">
        <v>0.25</v>
      </c>
      <c r="F39" s="448">
        <v>0.25</v>
      </c>
      <c r="G39" s="448">
        <v>0.25</v>
      </c>
      <c r="H39" s="452">
        <v>0.25</v>
      </c>
      <c r="I39" s="453" t="s">
        <v>201</v>
      </c>
      <c r="J39" s="454">
        <v>1</v>
      </c>
      <c r="K39" s="452">
        <v>1</v>
      </c>
      <c r="L39" s="452">
        <v>1</v>
      </c>
      <c r="M39" s="170"/>
      <c r="N39" s="170"/>
    </row>
    <row r="40" spans="1:14" s="27" customFormat="1" ht="18" customHeight="1" x14ac:dyDescent="0.25">
      <c r="A40" s="456" t="s">
        <v>551</v>
      </c>
      <c r="B40" s="426" t="s">
        <v>201</v>
      </c>
      <c r="C40" s="457">
        <v>0.5</v>
      </c>
      <c r="D40" s="457">
        <v>0.5</v>
      </c>
      <c r="E40" s="457">
        <v>0.5</v>
      </c>
      <c r="F40" s="457">
        <v>0.5</v>
      </c>
      <c r="G40" s="457">
        <v>0.5</v>
      </c>
      <c r="H40" s="458">
        <v>0.5</v>
      </c>
      <c r="I40" s="453" t="s">
        <v>201</v>
      </c>
      <c r="J40" s="459">
        <v>1</v>
      </c>
      <c r="K40" s="458">
        <v>1</v>
      </c>
      <c r="L40" s="458">
        <v>1</v>
      </c>
      <c r="M40" s="170"/>
      <c r="N40" s="170"/>
    </row>
    <row r="41" spans="1:14" s="27" customFormat="1" ht="18" customHeight="1" x14ac:dyDescent="0.25">
      <c r="A41" s="439" t="s">
        <v>552</v>
      </c>
      <c r="B41" s="440"/>
      <c r="C41" s="460"/>
      <c r="D41" s="461"/>
      <c r="E41" s="461"/>
      <c r="F41" s="462"/>
      <c r="G41" s="462"/>
      <c r="H41" s="462"/>
      <c r="I41" s="443"/>
      <c r="J41" s="444"/>
      <c r="K41" s="445"/>
      <c r="L41" s="446"/>
      <c r="M41" s="170"/>
      <c r="N41" s="170"/>
    </row>
    <row r="42" spans="1:14" s="27" customFormat="1" ht="18" customHeight="1" x14ac:dyDescent="0.25">
      <c r="A42" s="463" t="s">
        <v>553</v>
      </c>
      <c r="B42" s="426" t="s">
        <v>201</v>
      </c>
      <c r="C42" s="450">
        <v>1</v>
      </c>
      <c r="D42" s="464">
        <v>1</v>
      </c>
      <c r="E42" s="464">
        <v>1</v>
      </c>
      <c r="F42" s="464">
        <v>1</v>
      </c>
      <c r="G42" s="464">
        <v>1</v>
      </c>
      <c r="H42" s="464">
        <v>1</v>
      </c>
      <c r="I42" s="464">
        <v>1</v>
      </c>
      <c r="J42" s="465">
        <v>1</v>
      </c>
      <c r="K42" s="464">
        <v>1</v>
      </c>
      <c r="L42" s="464">
        <v>1</v>
      </c>
      <c r="M42" s="170"/>
      <c r="N42" s="170"/>
    </row>
    <row r="43" spans="1:14" s="27" customFormat="1" ht="18" customHeight="1" x14ac:dyDescent="0.25">
      <c r="A43" s="466" t="s">
        <v>746</v>
      </c>
      <c r="B43" s="426" t="s">
        <v>201</v>
      </c>
      <c r="C43" s="452">
        <v>1</v>
      </c>
      <c r="D43" s="455">
        <v>1</v>
      </c>
      <c r="E43" s="455">
        <v>1</v>
      </c>
      <c r="F43" s="455">
        <v>1</v>
      </c>
      <c r="G43" s="455">
        <v>1</v>
      </c>
      <c r="H43" s="455">
        <v>1</v>
      </c>
      <c r="I43" s="455">
        <v>1</v>
      </c>
      <c r="J43" s="467">
        <v>1</v>
      </c>
      <c r="K43" s="455">
        <v>1</v>
      </c>
      <c r="L43" s="455">
        <v>1</v>
      </c>
      <c r="M43" s="170"/>
      <c r="N43" s="170"/>
    </row>
    <row r="44" spans="1:14" s="27" customFormat="1" ht="18" customHeight="1" x14ac:dyDescent="0.25">
      <c r="A44" s="433" t="s">
        <v>747</v>
      </c>
      <c r="B44" s="594" t="s">
        <v>201</v>
      </c>
      <c r="C44" s="458">
        <v>1</v>
      </c>
      <c r="D44" s="595">
        <v>1</v>
      </c>
      <c r="E44" s="595">
        <v>1</v>
      </c>
      <c r="F44" s="595">
        <v>1</v>
      </c>
      <c r="G44" s="595">
        <v>1</v>
      </c>
      <c r="H44" s="595">
        <v>1</v>
      </c>
      <c r="I44" s="595">
        <v>1</v>
      </c>
      <c r="J44" s="596">
        <v>1</v>
      </c>
      <c r="K44" s="595">
        <v>1</v>
      </c>
      <c r="L44" s="595">
        <v>1</v>
      </c>
      <c r="M44" s="170"/>
      <c r="N44" s="170"/>
    </row>
    <row r="45" spans="1:14" s="27" customFormat="1" ht="18" customHeight="1" x14ac:dyDescent="0.25">
      <c r="A45" s="439" t="s">
        <v>554</v>
      </c>
      <c r="B45" s="440"/>
      <c r="C45" s="440"/>
      <c r="D45" s="440"/>
      <c r="E45" s="440"/>
      <c r="F45" s="440"/>
      <c r="G45" s="440"/>
      <c r="H45" s="440"/>
      <c r="I45" s="440"/>
      <c r="J45" s="444"/>
      <c r="K45" s="440"/>
      <c r="L45" s="468"/>
      <c r="M45" s="170"/>
      <c r="N45" s="170"/>
    </row>
    <row r="46" spans="1:14" s="27" customFormat="1" ht="18" customHeight="1" x14ac:dyDescent="0.25">
      <c r="A46" s="466" t="s">
        <v>555</v>
      </c>
      <c r="B46" s="424" t="s">
        <v>201</v>
      </c>
      <c r="C46" s="455">
        <v>0.25</v>
      </c>
      <c r="D46" s="455">
        <v>0.25</v>
      </c>
      <c r="E46" s="455">
        <v>0.25</v>
      </c>
      <c r="F46" s="455">
        <v>0.25</v>
      </c>
      <c r="G46" s="455">
        <v>0.25</v>
      </c>
      <c r="H46" s="455">
        <v>0.25</v>
      </c>
      <c r="I46" s="455">
        <v>0.25</v>
      </c>
      <c r="J46" s="467">
        <v>0.25</v>
      </c>
      <c r="K46" s="455">
        <v>0.25</v>
      </c>
      <c r="L46" s="455">
        <v>0.25</v>
      </c>
      <c r="M46" s="170"/>
      <c r="N46" s="170"/>
    </row>
    <row r="47" spans="1:14" s="27" customFormat="1" ht="18" customHeight="1" x14ac:dyDescent="0.25">
      <c r="A47" s="466" t="s">
        <v>556</v>
      </c>
      <c r="B47" s="424" t="s">
        <v>201</v>
      </c>
      <c r="C47" s="455">
        <v>0.25</v>
      </c>
      <c r="D47" s="455">
        <v>0.25</v>
      </c>
      <c r="E47" s="455">
        <v>0.25</v>
      </c>
      <c r="F47" s="455">
        <v>0.25</v>
      </c>
      <c r="G47" s="455">
        <v>0.25</v>
      </c>
      <c r="H47" s="455">
        <v>0.25</v>
      </c>
      <c r="I47" s="455">
        <v>0.25</v>
      </c>
      <c r="J47" s="467">
        <v>0.25</v>
      </c>
      <c r="K47" s="455">
        <v>0.25</v>
      </c>
      <c r="L47" s="455">
        <v>0.25</v>
      </c>
      <c r="M47" s="170"/>
      <c r="N47" s="170"/>
    </row>
    <row r="48" spans="1:14" s="27" customFormat="1" ht="18" customHeight="1" x14ac:dyDescent="0.25">
      <c r="A48" s="466" t="s">
        <v>557</v>
      </c>
      <c r="B48" s="424" t="s">
        <v>201</v>
      </c>
      <c r="C48" s="455">
        <v>0.25</v>
      </c>
      <c r="D48" s="455">
        <v>0.25</v>
      </c>
      <c r="E48" s="455">
        <v>0.25</v>
      </c>
      <c r="F48" s="455">
        <v>0.25</v>
      </c>
      <c r="G48" s="455">
        <v>0.25</v>
      </c>
      <c r="H48" s="455">
        <v>0.25</v>
      </c>
      <c r="I48" s="455">
        <v>0.25</v>
      </c>
      <c r="J48" s="467">
        <v>0.25</v>
      </c>
      <c r="K48" s="455">
        <v>0.25</v>
      </c>
      <c r="L48" s="455">
        <v>0.25</v>
      </c>
      <c r="M48" s="170"/>
      <c r="N48" s="170"/>
    </row>
    <row r="49" spans="1:14" s="27" customFormat="1" ht="18" customHeight="1" x14ac:dyDescent="0.25">
      <c r="A49" s="466" t="s">
        <v>558</v>
      </c>
      <c r="B49" s="424" t="s">
        <v>201</v>
      </c>
      <c r="C49" s="455">
        <v>0.25</v>
      </c>
      <c r="D49" s="455">
        <v>0.25</v>
      </c>
      <c r="E49" s="455">
        <v>0.25</v>
      </c>
      <c r="F49" s="455">
        <v>0.25</v>
      </c>
      <c r="G49" s="455">
        <v>0.25</v>
      </c>
      <c r="H49" s="455">
        <v>0.25</v>
      </c>
      <c r="I49" s="453" t="s">
        <v>201</v>
      </c>
      <c r="J49" s="467">
        <v>0.25</v>
      </c>
      <c r="K49" s="455">
        <v>0.25</v>
      </c>
      <c r="L49" s="455">
        <v>0.25</v>
      </c>
      <c r="M49" s="170"/>
      <c r="N49" s="170"/>
    </row>
    <row r="50" spans="1:14" s="27" customFormat="1" ht="18" customHeight="1" x14ac:dyDescent="0.25">
      <c r="A50" s="466" t="s">
        <v>559</v>
      </c>
      <c r="B50" s="424" t="s">
        <v>201</v>
      </c>
      <c r="C50" s="455">
        <v>0.25</v>
      </c>
      <c r="D50" s="455">
        <v>0.25</v>
      </c>
      <c r="E50" s="455">
        <v>0.25</v>
      </c>
      <c r="F50" s="455">
        <v>0.25</v>
      </c>
      <c r="G50" s="455">
        <v>0.25</v>
      </c>
      <c r="H50" s="455">
        <v>0.25</v>
      </c>
      <c r="I50" s="455">
        <v>0.25</v>
      </c>
      <c r="J50" s="467">
        <v>0.25</v>
      </c>
      <c r="K50" s="455">
        <v>0.25</v>
      </c>
      <c r="L50" s="455">
        <v>0.25</v>
      </c>
      <c r="M50" s="170"/>
      <c r="N50" s="170"/>
    </row>
    <row r="51" spans="1:14" s="27" customFormat="1" ht="18" customHeight="1" x14ac:dyDescent="0.25">
      <c r="A51" s="466" t="s">
        <v>560</v>
      </c>
      <c r="B51" s="424" t="s">
        <v>201</v>
      </c>
      <c r="C51" s="455">
        <v>0.25</v>
      </c>
      <c r="D51" s="455">
        <v>0.25</v>
      </c>
      <c r="E51" s="455">
        <v>0.25</v>
      </c>
      <c r="F51" s="455">
        <v>0.25</v>
      </c>
      <c r="G51" s="455">
        <v>0.25</v>
      </c>
      <c r="H51" s="455">
        <v>0.25</v>
      </c>
      <c r="I51" s="455">
        <v>0.25</v>
      </c>
      <c r="J51" s="467">
        <v>0.25</v>
      </c>
      <c r="K51" s="455">
        <v>0.25</v>
      </c>
      <c r="L51" s="455">
        <v>0.25</v>
      </c>
      <c r="M51" s="170"/>
      <c r="N51" s="170"/>
    </row>
    <row r="52" spans="1:14" s="27" customFormat="1" ht="18" customHeight="1" x14ac:dyDescent="0.25">
      <c r="A52" s="466" t="s">
        <v>561</v>
      </c>
      <c r="B52" s="424" t="s">
        <v>201</v>
      </c>
      <c r="C52" s="455">
        <v>0.25</v>
      </c>
      <c r="D52" s="455">
        <v>0.25</v>
      </c>
      <c r="E52" s="455">
        <v>0.25</v>
      </c>
      <c r="F52" s="455">
        <v>0.25</v>
      </c>
      <c r="G52" s="455">
        <v>0.25</v>
      </c>
      <c r="H52" s="455">
        <v>0.25</v>
      </c>
      <c r="I52" s="455">
        <v>0.25</v>
      </c>
      <c r="J52" s="467">
        <v>0.25</v>
      </c>
      <c r="K52" s="455">
        <v>0.25</v>
      </c>
      <c r="L52" s="455">
        <v>0.25</v>
      </c>
      <c r="M52" s="170"/>
      <c r="N52" s="170"/>
    </row>
    <row r="53" spans="1:14" s="27" customFormat="1" ht="18" customHeight="1" x14ac:dyDescent="0.25">
      <c r="A53" s="466" t="s">
        <v>562</v>
      </c>
      <c r="B53" s="424" t="s">
        <v>201</v>
      </c>
      <c r="C53" s="455">
        <v>0.25</v>
      </c>
      <c r="D53" s="455">
        <v>0.25</v>
      </c>
      <c r="E53" s="455">
        <v>0.25</v>
      </c>
      <c r="F53" s="455">
        <v>0.25</v>
      </c>
      <c r="G53" s="455">
        <v>0.25</v>
      </c>
      <c r="H53" s="455">
        <v>0.25</v>
      </c>
      <c r="I53" s="455">
        <v>0.25</v>
      </c>
      <c r="J53" s="467">
        <v>0.25</v>
      </c>
      <c r="K53" s="455">
        <v>0.25</v>
      </c>
      <c r="L53" s="455">
        <v>0.25</v>
      </c>
      <c r="M53" s="170"/>
      <c r="N53" s="170"/>
    </row>
    <row r="54" spans="1:14" s="27" customFormat="1" ht="18" customHeight="1" x14ac:dyDescent="0.25">
      <c r="A54" s="466" t="s">
        <v>563</v>
      </c>
      <c r="B54" s="424" t="s">
        <v>201</v>
      </c>
      <c r="C54" s="455">
        <v>0.25</v>
      </c>
      <c r="D54" s="455">
        <v>0.25</v>
      </c>
      <c r="E54" s="455">
        <v>0.25</v>
      </c>
      <c r="F54" s="455">
        <v>0.25</v>
      </c>
      <c r="G54" s="455">
        <v>0.25</v>
      </c>
      <c r="H54" s="455">
        <v>0.25</v>
      </c>
      <c r="I54" s="455">
        <v>0.25</v>
      </c>
      <c r="J54" s="467">
        <v>0.25</v>
      </c>
      <c r="K54" s="455">
        <v>0.25</v>
      </c>
      <c r="L54" s="455">
        <v>0.25</v>
      </c>
      <c r="M54" s="170"/>
      <c r="N54" s="170"/>
    </row>
    <row r="55" spans="1:14" s="27" customFormat="1" ht="18" customHeight="1" x14ac:dyDescent="0.25">
      <c r="A55" s="466" t="s">
        <v>564</v>
      </c>
      <c r="B55" s="469" t="s">
        <v>201</v>
      </c>
      <c r="C55" s="455">
        <v>0.25</v>
      </c>
      <c r="D55" s="455">
        <v>0.25</v>
      </c>
      <c r="E55" s="455">
        <v>0.25</v>
      </c>
      <c r="F55" s="455">
        <v>0.25</v>
      </c>
      <c r="G55" s="455">
        <v>0.25</v>
      </c>
      <c r="H55" s="455">
        <v>0.25</v>
      </c>
      <c r="I55" s="455">
        <v>0.25</v>
      </c>
      <c r="J55" s="467">
        <v>0.25</v>
      </c>
      <c r="K55" s="455">
        <v>0.25</v>
      </c>
      <c r="L55" s="455">
        <v>0.25</v>
      </c>
      <c r="M55" s="170"/>
      <c r="N55" s="170"/>
    </row>
    <row r="56" spans="1:14" s="27" customFormat="1" ht="18" customHeight="1" x14ac:dyDescent="0.25">
      <c r="A56" s="439" t="s">
        <v>565</v>
      </c>
      <c r="B56" s="440"/>
      <c r="C56" s="440"/>
      <c r="D56" s="440"/>
      <c r="E56" s="440"/>
      <c r="F56" s="445"/>
      <c r="G56" s="445"/>
      <c r="H56" s="445"/>
      <c r="I56" s="443"/>
      <c r="J56" s="444"/>
      <c r="K56" s="442"/>
      <c r="L56" s="470"/>
      <c r="M56" s="170"/>
      <c r="N56" s="170"/>
    </row>
    <row r="57" spans="1:14" s="27" customFormat="1" ht="18" customHeight="1" x14ac:dyDescent="0.25">
      <c r="A57" s="447" t="s">
        <v>566</v>
      </c>
      <c r="B57" s="417" t="s">
        <v>201</v>
      </c>
      <c r="C57" s="452">
        <v>0.25</v>
      </c>
      <c r="D57" s="452">
        <v>0.25</v>
      </c>
      <c r="E57" s="452">
        <v>0.25</v>
      </c>
      <c r="F57" s="452">
        <v>0.25</v>
      </c>
      <c r="G57" s="452">
        <v>0.25</v>
      </c>
      <c r="H57" s="452">
        <v>0.25</v>
      </c>
      <c r="I57" s="452">
        <v>1</v>
      </c>
      <c r="J57" s="471">
        <v>1</v>
      </c>
      <c r="K57" s="449">
        <v>1</v>
      </c>
      <c r="L57" s="450">
        <v>1</v>
      </c>
      <c r="M57" s="170"/>
      <c r="N57" s="170"/>
    </row>
    <row r="58" spans="1:14" s="27" customFormat="1" ht="18" customHeight="1" x14ac:dyDescent="0.25">
      <c r="A58" s="447" t="s">
        <v>567</v>
      </c>
      <c r="B58" s="424" t="s">
        <v>201</v>
      </c>
      <c r="C58" s="452">
        <v>1</v>
      </c>
      <c r="D58" s="452">
        <v>1</v>
      </c>
      <c r="E58" s="452">
        <v>1</v>
      </c>
      <c r="F58" s="452">
        <v>1</v>
      </c>
      <c r="G58" s="452">
        <v>1</v>
      </c>
      <c r="H58" s="452">
        <v>1</v>
      </c>
      <c r="I58" s="452">
        <v>1</v>
      </c>
      <c r="J58" s="471">
        <v>1</v>
      </c>
      <c r="K58" s="448">
        <v>1</v>
      </c>
      <c r="L58" s="452">
        <v>1</v>
      </c>
      <c r="M58" s="170"/>
      <c r="N58" s="170"/>
    </row>
    <row r="59" spans="1:14" s="27" customFormat="1" ht="18" customHeight="1" x14ac:dyDescent="0.25">
      <c r="A59" s="447" t="s">
        <v>568</v>
      </c>
      <c r="B59" s="424" t="s">
        <v>201</v>
      </c>
      <c r="C59" s="452">
        <v>0.25</v>
      </c>
      <c r="D59" s="452">
        <v>0.25</v>
      </c>
      <c r="E59" s="452">
        <v>0.25</v>
      </c>
      <c r="F59" s="452">
        <v>0.25</v>
      </c>
      <c r="G59" s="452">
        <v>0.25</v>
      </c>
      <c r="H59" s="452">
        <v>0.25</v>
      </c>
      <c r="I59" s="452">
        <v>1</v>
      </c>
      <c r="J59" s="471">
        <v>1</v>
      </c>
      <c r="K59" s="448">
        <v>1</v>
      </c>
      <c r="L59" s="452">
        <v>1</v>
      </c>
      <c r="M59" s="170"/>
      <c r="N59" s="170"/>
    </row>
    <row r="60" spans="1:14" s="27" customFormat="1" ht="18" customHeight="1" x14ac:dyDescent="0.25">
      <c r="A60" s="447" t="s">
        <v>569</v>
      </c>
      <c r="B60" s="424" t="s">
        <v>201</v>
      </c>
      <c r="C60" s="452">
        <v>0.25</v>
      </c>
      <c r="D60" s="452">
        <v>0.25</v>
      </c>
      <c r="E60" s="452">
        <v>0.25</v>
      </c>
      <c r="F60" s="452">
        <v>0.25</v>
      </c>
      <c r="G60" s="452">
        <v>0.25</v>
      </c>
      <c r="H60" s="452">
        <v>0.25</v>
      </c>
      <c r="I60" s="452">
        <v>1</v>
      </c>
      <c r="J60" s="471">
        <v>1</v>
      </c>
      <c r="K60" s="472" t="s">
        <v>488</v>
      </c>
      <c r="L60" s="435" t="s">
        <v>488</v>
      </c>
      <c r="M60" s="170"/>
      <c r="N60" s="170"/>
    </row>
    <row r="61" spans="1:14" s="27" customFormat="1" ht="18" customHeight="1" x14ac:dyDescent="0.25">
      <c r="A61" s="447" t="s">
        <v>570</v>
      </c>
      <c r="B61" s="424" t="s">
        <v>201</v>
      </c>
      <c r="C61" s="452">
        <v>1</v>
      </c>
      <c r="D61" s="452">
        <v>1</v>
      </c>
      <c r="E61" s="452">
        <v>1</v>
      </c>
      <c r="F61" s="452">
        <v>1</v>
      </c>
      <c r="G61" s="452">
        <v>1</v>
      </c>
      <c r="H61" s="452">
        <v>1</v>
      </c>
      <c r="I61" s="452">
        <v>1</v>
      </c>
      <c r="J61" s="471">
        <v>1</v>
      </c>
      <c r="K61" s="448">
        <v>1</v>
      </c>
      <c r="L61" s="452">
        <v>1</v>
      </c>
      <c r="M61" s="170"/>
      <c r="N61" s="170"/>
    </row>
    <row r="62" spans="1:14" s="27" customFormat="1" ht="18" customHeight="1" x14ac:dyDescent="0.25">
      <c r="A62" s="447" t="s">
        <v>571</v>
      </c>
      <c r="B62" s="424" t="s">
        <v>201</v>
      </c>
      <c r="C62" s="452">
        <v>0.25</v>
      </c>
      <c r="D62" s="452">
        <v>0.25</v>
      </c>
      <c r="E62" s="452">
        <v>0.25</v>
      </c>
      <c r="F62" s="452">
        <v>0.25</v>
      </c>
      <c r="G62" s="452">
        <v>0.25</v>
      </c>
      <c r="H62" s="452">
        <v>0.25</v>
      </c>
      <c r="I62" s="452">
        <v>1</v>
      </c>
      <c r="J62" s="471">
        <v>1</v>
      </c>
      <c r="K62" s="448">
        <v>1</v>
      </c>
      <c r="L62" s="452">
        <v>1</v>
      </c>
      <c r="M62" s="170"/>
      <c r="N62" s="170"/>
    </row>
    <row r="63" spans="1:14" s="27" customFormat="1" ht="18" customHeight="1" x14ac:dyDescent="0.25">
      <c r="A63" s="456" t="s">
        <v>551</v>
      </c>
      <c r="B63" s="473" t="s">
        <v>201</v>
      </c>
      <c r="C63" s="434" t="s">
        <v>488</v>
      </c>
      <c r="D63" s="434" t="s">
        <v>488</v>
      </c>
      <c r="E63" s="434" t="s">
        <v>488</v>
      </c>
      <c r="F63" s="434" t="s">
        <v>488</v>
      </c>
      <c r="G63" s="434" t="s">
        <v>488</v>
      </c>
      <c r="H63" s="434" t="s">
        <v>488</v>
      </c>
      <c r="I63" s="434" t="s">
        <v>488</v>
      </c>
      <c r="J63" s="471">
        <v>1</v>
      </c>
      <c r="K63" s="474" t="s">
        <v>488</v>
      </c>
      <c r="L63" s="434" t="s">
        <v>488</v>
      </c>
      <c r="M63" s="170"/>
      <c r="N63" s="170"/>
    </row>
    <row r="64" spans="1:14" s="27" customFormat="1" ht="19.5" customHeight="1" x14ac:dyDescent="0.25">
      <c r="A64" s="189" t="s">
        <v>572</v>
      </c>
      <c r="B64" s="475"/>
      <c r="C64" s="476"/>
      <c r="D64" s="476"/>
      <c r="E64" s="476"/>
      <c r="F64" s="477"/>
      <c r="G64" s="477"/>
      <c r="H64" s="477"/>
      <c r="I64" s="478"/>
      <c r="J64" s="479"/>
      <c r="K64" s="480"/>
      <c r="L64" s="481"/>
      <c r="M64" s="170"/>
      <c r="N64" s="170"/>
    </row>
    <row r="65" spans="1:14" s="27" customFormat="1" ht="18" customHeight="1" x14ac:dyDescent="0.25">
      <c r="A65" s="597" t="s">
        <v>758</v>
      </c>
      <c r="B65" s="386" t="s">
        <v>240</v>
      </c>
      <c r="C65" s="386" t="s">
        <v>495</v>
      </c>
      <c r="D65" s="386" t="s">
        <v>495</v>
      </c>
      <c r="E65" s="386" t="s">
        <v>495</v>
      </c>
      <c r="F65" s="386" t="s">
        <v>495</v>
      </c>
      <c r="G65" s="386" t="s">
        <v>495</v>
      </c>
      <c r="H65" s="386" t="s">
        <v>495</v>
      </c>
      <c r="I65" s="386" t="s">
        <v>496</v>
      </c>
      <c r="J65" s="482" t="s">
        <v>497</v>
      </c>
      <c r="K65" s="483" t="s">
        <v>496</v>
      </c>
      <c r="L65" s="406" t="s">
        <v>496</v>
      </c>
      <c r="M65" s="158"/>
      <c r="N65" s="158"/>
    </row>
    <row r="66" spans="1:14" s="27" customFormat="1" ht="18" customHeight="1" x14ac:dyDescent="0.25">
      <c r="A66" s="185" t="s">
        <v>573</v>
      </c>
      <c r="B66" s="389">
        <v>3.12</v>
      </c>
      <c r="C66" s="389">
        <v>3.47</v>
      </c>
      <c r="D66" s="389">
        <v>6.12</v>
      </c>
      <c r="E66" s="389">
        <v>8.7799999999999994</v>
      </c>
      <c r="F66" s="389">
        <v>3</v>
      </c>
      <c r="G66" s="389">
        <v>2.65</v>
      </c>
      <c r="H66" s="389">
        <v>2.5299999999999998</v>
      </c>
      <c r="I66" s="389">
        <v>4.5</v>
      </c>
      <c r="J66" s="484">
        <v>5</v>
      </c>
      <c r="K66" s="485">
        <v>3.9</v>
      </c>
      <c r="L66" s="391">
        <v>2.6</v>
      </c>
      <c r="M66" s="152"/>
      <c r="N66" s="152"/>
    </row>
    <row r="67" spans="1:14" s="27" customFormat="1" ht="18" customHeight="1" x14ac:dyDescent="0.25">
      <c r="A67" s="185" t="s">
        <v>574</v>
      </c>
      <c r="B67" s="389">
        <v>3.12</v>
      </c>
      <c r="C67" s="389">
        <v>3.47</v>
      </c>
      <c r="D67" s="389">
        <v>6.12</v>
      </c>
      <c r="E67" s="389">
        <v>8.7799999999999994</v>
      </c>
      <c r="F67" s="389">
        <v>3</v>
      </c>
      <c r="G67" s="389">
        <v>2.65</v>
      </c>
      <c r="H67" s="389">
        <v>2.5299999999999998</v>
      </c>
      <c r="I67" s="389">
        <v>4.5</v>
      </c>
      <c r="J67" s="484">
        <v>5</v>
      </c>
      <c r="K67" s="485">
        <v>3.9</v>
      </c>
      <c r="L67" s="391">
        <v>2.6</v>
      </c>
      <c r="M67" s="152"/>
      <c r="N67" s="152"/>
    </row>
    <row r="68" spans="1:14" s="27" customFormat="1" ht="18" customHeight="1" x14ac:dyDescent="0.25">
      <c r="A68" s="185" t="s">
        <v>575</v>
      </c>
      <c r="B68" s="389">
        <v>3.84</v>
      </c>
      <c r="C68" s="389">
        <v>4.41</v>
      </c>
      <c r="D68" s="389">
        <v>7.93</v>
      </c>
      <c r="E68" s="389">
        <v>11.46</v>
      </c>
      <c r="F68" s="389">
        <v>3.82</v>
      </c>
      <c r="G68" s="389">
        <v>3.44</v>
      </c>
      <c r="H68" s="389">
        <v>3.31</v>
      </c>
      <c r="I68" s="389">
        <v>5.7</v>
      </c>
      <c r="J68" s="484">
        <v>6.3</v>
      </c>
      <c r="K68" s="485">
        <v>5.3</v>
      </c>
      <c r="L68" s="391">
        <v>3.3</v>
      </c>
      <c r="M68" s="152"/>
      <c r="N68" s="152"/>
    </row>
    <row r="69" spans="1:14" s="27" customFormat="1" ht="18" customHeight="1" x14ac:dyDescent="0.25">
      <c r="A69" s="185" t="s">
        <v>576</v>
      </c>
      <c r="B69" s="389">
        <v>5.52</v>
      </c>
      <c r="C69" s="389">
        <v>5.95</v>
      </c>
      <c r="D69" s="389">
        <v>10.94</v>
      </c>
      <c r="E69" s="389">
        <v>15.93</v>
      </c>
      <c r="F69" s="389">
        <v>5.15</v>
      </c>
      <c r="G69" s="389">
        <v>4.74</v>
      </c>
      <c r="H69" s="389">
        <v>4.5999999999999996</v>
      </c>
      <c r="I69" s="389">
        <v>7.3</v>
      </c>
      <c r="J69" s="484">
        <v>8.1</v>
      </c>
      <c r="K69" s="485">
        <v>7.1</v>
      </c>
      <c r="L69" s="391">
        <v>4.0999999999999996</v>
      </c>
      <c r="M69" s="152"/>
      <c r="N69" s="152"/>
    </row>
    <row r="70" spans="1:14" s="27" customFormat="1" ht="18" customHeight="1" x14ac:dyDescent="0.25">
      <c r="A70" s="185" t="s">
        <v>577</v>
      </c>
      <c r="B70" s="389">
        <v>7.84</v>
      </c>
      <c r="C70" s="389">
        <v>8.36</v>
      </c>
      <c r="D70" s="389">
        <v>15.55</v>
      </c>
      <c r="E70" s="389">
        <v>22.76</v>
      </c>
      <c r="F70" s="389">
        <v>7.24</v>
      </c>
      <c r="G70" s="389">
        <v>6.73</v>
      </c>
      <c r="H70" s="389">
        <v>6.57</v>
      </c>
      <c r="I70" s="389">
        <v>9.6</v>
      </c>
      <c r="J70" s="484">
        <v>10.7</v>
      </c>
      <c r="K70" s="485">
        <v>9.8000000000000007</v>
      </c>
      <c r="L70" s="391">
        <v>5.6</v>
      </c>
      <c r="M70" s="152"/>
      <c r="N70" s="152"/>
    </row>
    <row r="71" spans="1:14" s="27" customFormat="1" ht="18" customHeight="1" x14ac:dyDescent="0.25">
      <c r="A71" s="185" t="s">
        <v>578</v>
      </c>
      <c r="B71" s="389">
        <v>11.52</v>
      </c>
      <c r="C71" s="389">
        <v>10.97</v>
      </c>
      <c r="D71" s="389">
        <v>20.56</v>
      </c>
      <c r="E71" s="389">
        <v>30.15</v>
      </c>
      <c r="F71" s="389">
        <v>9.5</v>
      </c>
      <c r="G71" s="389">
        <v>8.91</v>
      </c>
      <c r="H71" s="389">
        <v>8.6999999999999993</v>
      </c>
      <c r="I71" s="389">
        <v>14</v>
      </c>
      <c r="J71" s="484">
        <v>15.6</v>
      </c>
      <c r="K71" s="485">
        <v>13.6</v>
      </c>
      <c r="L71" s="391">
        <v>8.3000000000000007</v>
      </c>
      <c r="M71" s="152"/>
      <c r="N71" s="152"/>
    </row>
    <row r="72" spans="1:14" s="27" customFormat="1" ht="18" customHeight="1" x14ac:dyDescent="0.25">
      <c r="A72" s="185" t="s">
        <v>579</v>
      </c>
      <c r="B72" s="389">
        <v>16.32</v>
      </c>
      <c r="C72" s="389">
        <v>15.05</v>
      </c>
      <c r="D72" s="389">
        <v>28.34</v>
      </c>
      <c r="E72" s="389">
        <v>41.63</v>
      </c>
      <c r="F72" s="389">
        <v>13.04</v>
      </c>
      <c r="G72" s="389">
        <v>12.27</v>
      </c>
      <c r="H72" s="389">
        <v>12.02</v>
      </c>
      <c r="I72" s="389">
        <v>18.899999999999999</v>
      </c>
      <c r="J72" s="484">
        <v>21</v>
      </c>
      <c r="K72" s="485">
        <v>18.8</v>
      </c>
      <c r="L72" s="391">
        <v>12.9</v>
      </c>
      <c r="M72" s="152"/>
      <c r="N72" s="152"/>
    </row>
    <row r="73" spans="1:14" s="27" customFormat="1" ht="18" customHeight="1" x14ac:dyDescent="0.25">
      <c r="A73" s="185" t="s">
        <v>580</v>
      </c>
      <c r="B73" s="389">
        <v>23.44</v>
      </c>
      <c r="C73" s="389">
        <v>20</v>
      </c>
      <c r="D73" s="389">
        <v>37.72</v>
      </c>
      <c r="E73" s="389">
        <v>55.43</v>
      </c>
      <c r="F73" s="389">
        <v>17.32</v>
      </c>
      <c r="G73" s="389">
        <v>16.329999999999998</v>
      </c>
      <c r="H73" s="389">
        <v>16</v>
      </c>
      <c r="I73" s="389">
        <v>25</v>
      </c>
      <c r="J73" s="484">
        <v>27.8</v>
      </c>
      <c r="K73" s="485">
        <v>25</v>
      </c>
      <c r="L73" s="391">
        <v>20.100000000000001</v>
      </c>
      <c r="M73" s="152"/>
      <c r="N73" s="152"/>
    </row>
    <row r="74" spans="1:14" s="27" customFormat="1" ht="18" customHeight="1" x14ac:dyDescent="0.25">
      <c r="A74" s="185" t="s">
        <v>581</v>
      </c>
      <c r="B74" s="389">
        <v>30.88</v>
      </c>
      <c r="C74" s="389">
        <v>25.32</v>
      </c>
      <c r="D74" s="389">
        <v>47.66</v>
      </c>
      <c r="E74" s="389">
        <v>70.02</v>
      </c>
      <c r="F74" s="389">
        <v>21.92</v>
      </c>
      <c r="G74" s="389">
        <v>20.64</v>
      </c>
      <c r="H74" s="389">
        <v>20.21</v>
      </c>
      <c r="I74" s="389">
        <v>31.7</v>
      </c>
      <c r="J74" s="484">
        <v>35.200000000000003</v>
      </c>
      <c r="K74" s="485">
        <v>30.6</v>
      </c>
      <c r="L74" s="391">
        <v>27.1</v>
      </c>
      <c r="M74" s="152"/>
      <c r="N74" s="152"/>
    </row>
    <row r="75" spans="1:14" s="27" customFormat="1" ht="18" customHeight="1" x14ac:dyDescent="0.25">
      <c r="A75" s="185" t="s">
        <v>582</v>
      </c>
      <c r="B75" s="389">
        <v>43.92</v>
      </c>
      <c r="C75" s="389">
        <v>32.11</v>
      </c>
      <c r="D75" s="389">
        <v>60.31</v>
      </c>
      <c r="E75" s="389">
        <v>88.51</v>
      </c>
      <c r="F75" s="389">
        <v>27.81</v>
      </c>
      <c r="G75" s="389">
        <v>26.12</v>
      </c>
      <c r="H75" s="389">
        <v>25.55</v>
      </c>
      <c r="I75" s="389">
        <v>38.700000000000003</v>
      </c>
      <c r="J75" s="484">
        <v>43</v>
      </c>
      <c r="K75" s="485">
        <v>41.6</v>
      </c>
      <c r="L75" s="391">
        <v>38.799999999999997</v>
      </c>
      <c r="M75" s="152"/>
      <c r="N75" s="152"/>
    </row>
    <row r="76" spans="1:14" s="27" customFormat="1" ht="18" customHeight="1" x14ac:dyDescent="0.25">
      <c r="A76" s="185" t="s">
        <v>583</v>
      </c>
      <c r="B76" s="389">
        <v>48.32</v>
      </c>
      <c r="C76" s="389">
        <v>44.94</v>
      </c>
      <c r="D76" s="389">
        <v>84.9</v>
      </c>
      <c r="E76" s="389">
        <v>124.86</v>
      </c>
      <c r="F76" s="389">
        <v>38.92</v>
      </c>
      <c r="G76" s="389">
        <v>36.76</v>
      </c>
      <c r="H76" s="389">
        <v>36.04</v>
      </c>
      <c r="I76" s="389">
        <v>41.8</v>
      </c>
      <c r="J76" s="484">
        <v>46.4</v>
      </c>
      <c r="K76" s="485">
        <v>58.3</v>
      </c>
      <c r="L76" s="391">
        <v>52.5</v>
      </c>
      <c r="M76" s="152"/>
      <c r="N76" s="152"/>
    </row>
    <row r="77" spans="1:14" s="27" customFormat="1" ht="18" customHeight="1" x14ac:dyDescent="0.25">
      <c r="A77" s="185" t="s">
        <v>584</v>
      </c>
      <c r="B77" s="389">
        <v>48.32</v>
      </c>
      <c r="C77" s="389">
        <v>59.98</v>
      </c>
      <c r="D77" s="389">
        <v>114.01</v>
      </c>
      <c r="E77" s="389">
        <v>168.05</v>
      </c>
      <c r="F77" s="389">
        <v>51.93</v>
      </c>
      <c r="G77" s="389">
        <v>49.36</v>
      </c>
      <c r="H77" s="389">
        <v>48.51</v>
      </c>
      <c r="I77" s="389">
        <v>40.799999999999997</v>
      </c>
      <c r="J77" s="484">
        <v>45.3</v>
      </c>
      <c r="K77" s="485">
        <v>85.6</v>
      </c>
      <c r="L77" s="391">
        <v>79.599999999999994</v>
      </c>
      <c r="M77" s="152"/>
      <c r="N77" s="152"/>
    </row>
    <row r="78" spans="1:14" s="27" customFormat="1" ht="18" customHeight="1" x14ac:dyDescent="0.25">
      <c r="A78" s="185" t="s">
        <v>585</v>
      </c>
      <c r="B78" s="389">
        <v>48.32</v>
      </c>
      <c r="C78" s="389">
        <v>72.819999999999993</v>
      </c>
      <c r="D78" s="389">
        <v>138.88</v>
      </c>
      <c r="E78" s="389">
        <v>204.05</v>
      </c>
      <c r="F78" s="389">
        <v>63.05</v>
      </c>
      <c r="G78" s="389">
        <v>60.13</v>
      </c>
      <c r="H78" s="389">
        <v>59.16</v>
      </c>
      <c r="I78" s="389">
        <v>52</v>
      </c>
      <c r="J78" s="484">
        <v>57.8</v>
      </c>
      <c r="K78" s="485">
        <v>117.6</v>
      </c>
      <c r="L78" s="391">
        <v>112.8</v>
      </c>
      <c r="M78" s="152"/>
      <c r="N78" s="152"/>
    </row>
    <row r="79" spans="1:14" s="27" customFormat="1" ht="18" customHeight="1" x14ac:dyDescent="0.25">
      <c r="A79" s="188" t="s">
        <v>586</v>
      </c>
      <c r="B79" s="392">
        <v>48.32</v>
      </c>
      <c r="C79" s="392">
        <v>96.93</v>
      </c>
      <c r="D79" s="392">
        <v>186.74</v>
      </c>
      <c r="E79" s="392">
        <v>276.54000000000002</v>
      </c>
      <c r="F79" s="392">
        <v>83.94</v>
      </c>
      <c r="G79" s="392">
        <v>80.849999999999994</v>
      </c>
      <c r="H79" s="392">
        <v>79.819999999999993</v>
      </c>
      <c r="I79" s="392">
        <v>52</v>
      </c>
      <c r="J79" s="486">
        <v>57.8</v>
      </c>
      <c r="K79" s="487">
        <v>117.6</v>
      </c>
      <c r="L79" s="394">
        <v>112.8</v>
      </c>
      <c r="M79" s="152"/>
      <c r="N79" s="152"/>
    </row>
    <row r="80" spans="1:14" s="27" customFormat="1" ht="30" x14ac:dyDescent="0.25">
      <c r="A80" s="240" t="s">
        <v>110</v>
      </c>
      <c r="B80" s="131" t="s">
        <v>111</v>
      </c>
      <c r="C80" s="134" t="s">
        <v>467</v>
      </c>
      <c r="D80" s="134" t="s">
        <v>113</v>
      </c>
      <c r="E80" s="134" t="s">
        <v>114</v>
      </c>
      <c r="F80" s="131" t="s">
        <v>115</v>
      </c>
      <c r="G80" s="131" t="s">
        <v>117</v>
      </c>
      <c r="H80" s="134" t="s">
        <v>162</v>
      </c>
      <c r="I80" s="280"/>
      <c r="J80" s="335"/>
      <c r="K80" s="137"/>
      <c r="L80" s="138"/>
    </row>
    <row r="81" spans="1:9" x14ac:dyDescent="0.25">
      <c r="A81" s="139"/>
      <c r="B81" s="139"/>
      <c r="C81" s="139"/>
      <c r="D81" s="139"/>
      <c r="E81" s="139"/>
      <c r="F81" s="139"/>
      <c r="G81" s="139"/>
      <c r="H81" s="139"/>
      <c r="I81" s="139"/>
    </row>
    <row r="82" spans="1:9" x14ac:dyDescent="0.25">
      <c r="A82" s="139"/>
      <c r="B82" s="139"/>
      <c r="C82" s="139"/>
      <c r="D82" s="139"/>
      <c r="E82" s="139"/>
      <c r="F82" s="139"/>
      <c r="G82" s="139"/>
      <c r="H82" s="139"/>
      <c r="I82" s="139"/>
    </row>
    <row r="83" spans="1:9" x14ac:dyDescent="0.25">
      <c r="A83" s="139"/>
      <c r="B83" s="139"/>
      <c r="C83" s="139"/>
      <c r="D83" s="139"/>
      <c r="E83" s="139"/>
      <c r="F83" s="139"/>
      <c r="G83" s="139"/>
      <c r="H83" s="139"/>
      <c r="I83" s="139"/>
    </row>
    <row r="84" spans="1:9" x14ac:dyDescent="0.25">
      <c r="A84" s="139"/>
      <c r="B84" s="139"/>
      <c r="C84" s="139"/>
      <c r="D84" s="139"/>
      <c r="E84" s="139"/>
      <c r="F84" s="139"/>
      <c r="G84" s="139"/>
      <c r="H84" s="139"/>
      <c r="I84" s="139"/>
    </row>
  </sheetData>
  <pageMargins left="0.25" right="0.25" top="0.75" bottom="0.75" header="0.3" footer="0.3"/>
  <pageSetup scale="50" orientation="landscape" r:id="rId1"/>
  <rowBreaks count="1" manualBreakCount="1">
    <brk id="44" max="11"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D05A0B-DE0A-415A-9084-29008520486F}">
  <dimension ref="A1:N36"/>
  <sheetViews>
    <sheetView zoomScaleNormal="100" workbookViewId="0">
      <selection activeCell="A9" sqref="A9"/>
    </sheetView>
  </sheetViews>
  <sheetFormatPr defaultRowHeight="15" x14ac:dyDescent="0.25"/>
  <cols>
    <col min="1" max="1" width="27" style="21" customWidth="1"/>
    <col min="2" max="11" width="20.7109375" style="21" customWidth="1"/>
    <col min="12" max="16384" width="9.140625" style="21"/>
  </cols>
  <sheetData>
    <row r="1" spans="1:14" x14ac:dyDescent="0.25">
      <c r="A1" s="20"/>
      <c r="B1" s="20"/>
      <c r="C1" s="20"/>
      <c r="D1" s="20"/>
      <c r="E1" s="20"/>
      <c r="F1" s="20"/>
      <c r="G1" s="20"/>
    </row>
    <row r="2" spans="1:14" x14ac:dyDescent="0.25">
      <c r="A2" s="22" t="s">
        <v>386</v>
      </c>
      <c r="B2" s="22"/>
      <c r="C2" s="22"/>
      <c r="D2" s="22"/>
      <c r="E2" s="22"/>
      <c r="F2" s="22"/>
      <c r="G2" s="22"/>
    </row>
    <row r="3" spans="1:14" x14ac:dyDescent="0.25">
      <c r="A3" s="20"/>
      <c r="B3" s="20"/>
      <c r="C3" s="20"/>
      <c r="D3" s="20"/>
      <c r="E3" s="20"/>
      <c r="F3" s="20"/>
      <c r="G3" s="20"/>
    </row>
    <row r="4" spans="1:14" ht="20.25" x14ac:dyDescent="0.3">
      <c r="A4" s="310" t="s">
        <v>780</v>
      </c>
      <c r="B4" s="20"/>
      <c r="C4" s="20"/>
      <c r="D4" s="20"/>
      <c r="E4" s="20"/>
      <c r="F4" s="20"/>
      <c r="G4" s="20"/>
    </row>
    <row r="5" spans="1:14" x14ac:dyDescent="0.25">
      <c r="A5" s="20" t="s">
        <v>679</v>
      </c>
      <c r="B5" s="20"/>
      <c r="C5" s="20"/>
      <c r="D5" s="20"/>
      <c r="E5" s="20"/>
      <c r="F5" s="20"/>
      <c r="G5" s="20"/>
    </row>
    <row r="6" spans="1:14" x14ac:dyDescent="0.25">
      <c r="A6" s="21" t="s">
        <v>680</v>
      </c>
    </row>
    <row r="7" spans="1:14" x14ac:dyDescent="0.25">
      <c r="A7" s="20"/>
      <c r="B7" s="20"/>
      <c r="C7" s="20"/>
      <c r="D7" s="20"/>
      <c r="E7" s="20"/>
      <c r="F7" s="20"/>
      <c r="G7" s="20"/>
    </row>
    <row r="8" spans="1:14" x14ac:dyDescent="0.25">
      <c r="A8" s="23" t="s">
        <v>681</v>
      </c>
    </row>
    <row r="9" spans="1:14" s="27" customFormat="1" ht="63.75" x14ac:dyDescent="0.25">
      <c r="A9" s="488" t="s">
        <v>587</v>
      </c>
      <c r="B9" s="396" t="s">
        <v>588</v>
      </c>
      <c r="C9" s="396" t="s">
        <v>589</v>
      </c>
      <c r="D9" s="396" t="s">
        <v>472</v>
      </c>
      <c r="E9" s="396" t="s">
        <v>590</v>
      </c>
      <c r="F9" s="396" t="s">
        <v>474</v>
      </c>
      <c r="G9" s="396" t="s">
        <v>475</v>
      </c>
      <c r="H9" s="400" t="s">
        <v>591</v>
      </c>
      <c r="I9" s="400" t="s">
        <v>592</v>
      </c>
      <c r="J9" s="396" t="s">
        <v>593</v>
      </c>
      <c r="K9" s="396" t="s">
        <v>594</v>
      </c>
    </row>
    <row r="10" spans="1:14" s="27" customFormat="1" ht="20.100000000000001" customHeight="1" x14ac:dyDescent="0.25">
      <c r="A10" s="143" t="s">
        <v>511</v>
      </c>
      <c r="B10" s="401"/>
      <c r="C10" s="401"/>
      <c r="D10" s="401"/>
      <c r="E10" s="401"/>
      <c r="F10" s="401"/>
      <c r="G10" s="401"/>
      <c r="H10" s="402"/>
      <c r="I10" s="402"/>
      <c r="J10" s="401"/>
      <c r="K10" s="489"/>
    </row>
    <row r="11" spans="1:14" s="27" customFormat="1" x14ac:dyDescent="0.25">
      <c r="A11" s="422" t="s">
        <v>595</v>
      </c>
      <c r="B11" s="386" t="s">
        <v>596</v>
      </c>
      <c r="C11" s="386" t="s">
        <v>596</v>
      </c>
      <c r="D11" s="386" t="s">
        <v>597</v>
      </c>
      <c r="E11" s="386" t="s">
        <v>597</v>
      </c>
      <c r="F11" s="386" t="s">
        <v>596</v>
      </c>
      <c r="G11" s="386" t="s">
        <v>596</v>
      </c>
      <c r="H11" s="387" t="s">
        <v>596</v>
      </c>
      <c r="I11" s="387" t="s">
        <v>596</v>
      </c>
      <c r="J11" s="386" t="s">
        <v>596</v>
      </c>
      <c r="K11" s="406" t="s">
        <v>596</v>
      </c>
      <c r="L11" s="48"/>
      <c r="M11" s="48"/>
      <c r="N11" s="48"/>
    </row>
    <row r="12" spans="1:14" s="27" customFormat="1" x14ac:dyDescent="0.25">
      <c r="A12" s="374" t="s">
        <v>523</v>
      </c>
      <c r="B12" s="375">
        <v>50</v>
      </c>
      <c r="C12" s="375">
        <v>50</v>
      </c>
      <c r="D12" s="375">
        <v>50</v>
      </c>
      <c r="E12" s="375">
        <v>50</v>
      </c>
      <c r="F12" s="375">
        <v>150</v>
      </c>
      <c r="G12" s="375">
        <v>150</v>
      </c>
      <c r="H12" s="376">
        <v>150</v>
      </c>
      <c r="I12" s="376">
        <v>150</v>
      </c>
      <c r="J12" s="375">
        <v>150</v>
      </c>
      <c r="K12" s="377">
        <v>150</v>
      </c>
      <c r="L12" s="490"/>
      <c r="M12" s="490"/>
      <c r="N12" s="490"/>
    </row>
    <row r="13" spans="1:14" s="27" customFormat="1" ht="20.100000000000001" customHeight="1" x14ac:dyDescent="0.25">
      <c r="A13" s="374" t="s">
        <v>50</v>
      </c>
      <c r="B13" s="378" t="s">
        <v>48</v>
      </c>
      <c r="C13" s="378" t="s">
        <v>48</v>
      </c>
      <c r="D13" s="378" t="s">
        <v>48</v>
      </c>
      <c r="E13" s="378" t="s">
        <v>48</v>
      </c>
      <c r="F13" s="378" t="s">
        <v>48</v>
      </c>
      <c r="G13" s="378" t="s">
        <v>48</v>
      </c>
      <c r="H13" s="379" t="s">
        <v>48</v>
      </c>
      <c r="I13" s="379" t="s">
        <v>48</v>
      </c>
      <c r="J13" s="378" t="s">
        <v>48</v>
      </c>
      <c r="K13" s="380" t="s">
        <v>48</v>
      </c>
      <c r="L13" s="48"/>
      <c r="M13" s="48"/>
      <c r="N13" s="48"/>
    </row>
    <row r="14" spans="1:14" s="27" customFormat="1" x14ac:dyDescent="0.25">
      <c r="A14" s="382" t="s">
        <v>62</v>
      </c>
      <c r="B14" s="383" t="s">
        <v>240</v>
      </c>
      <c r="C14" s="383" t="s">
        <v>240</v>
      </c>
      <c r="D14" s="383" t="s">
        <v>489</v>
      </c>
      <c r="E14" s="383" t="s">
        <v>489</v>
      </c>
      <c r="F14" s="383" t="s">
        <v>45</v>
      </c>
      <c r="G14" s="383" t="s">
        <v>45</v>
      </c>
      <c r="H14" s="491">
        <v>0.05</v>
      </c>
      <c r="I14" s="491">
        <v>0.05</v>
      </c>
      <c r="J14" s="383" t="s">
        <v>490</v>
      </c>
      <c r="K14" s="385" t="s">
        <v>490</v>
      </c>
      <c r="L14" s="48"/>
      <c r="M14" s="48"/>
      <c r="N14" s="48"/>
    </row>
    <row r="15" spans="1:14" s="27" customFormat="1" x14ac:dyDescent="0.25">
      <c r="A15" s="267" t="s">
        <v>530</v>
      </c>
      <c r="B15" s="347"/>
      <c r="C15" s="347"/>
      <c r="D15" s="347"/>
      <c r="E15" s="347"/>
      <c r="F15" s="347"/>
      <c r="G15" s="347"/>
      <c r="H15" s="492"/>
      <c r="I15" s="492"/>
      <c r="J15" s="347"/>
      <c r="K15" s="493"/>
      <c r="L15" s="48"/>
      <c r="M15" s="48"/>
      <c r="N15" s="48"/>
    </row>
    <row r="16" spans="1:14" s="27" customFormat="1" x14ac:dyDescent="0.25">
      <c r="A16" s="422" t="s">
        <v>598</v>
      </c>
      <c r="B16" s="104" t="s">
        <v>240</v>
      </c>
      <c r="C16" s="104" t="s">
        <v>240</v>
      </c>
      <c r="D16" s="494">
        <v>200</v>
      </c>
      <c r="E16" s="494">
        <v>300</v>
      </c>
      <c r="F16" s="404">
        <v>300</v>
      </c>
      <c r="G16" s="404">
        <v>400</v>
      </c>
      <c r="H16" s="387" t="s">
        <v>599</v>
      </c>
      <c r="I16" s="387" t="s">
        <v>600</v>
      </c>
      <c r="J16" s="404">
        <v>150</v>
      </c>
      <c r="K16" s="495">
        <v>200</v>
      </c>
      <c r="L16" s="170"/>
      <c r="M16" s="170"/>
      <c r="N16" s="170"/>
    </row>
    <row r="17" spans="1:14" s="27" customFormat="1" x14ac:dyDescent="0.25">
      <c r="A17" s="374" t="s">
        <v>601</v>
      </c>
      <c r="B17" s="104" t="s">
        <v>602</v>
      </c>
      <c r="C17" s="104" t="s">
        <v>602</v>
      </c>
      <c r="D17" s="344" t="s">
        <v>603</v>
      </c>
      <c r="E17" s="344" t="s">
        <v>604</v>
      </c>
      <c r="F17" s="378" t="s">
        <v>605</v>
      </c>
      <c r="G17" s="378" t="s">
        <v>606</v>
      </c>
      <c r="H17" s="379" t="s">
        <v>607</v>
      </c>
      <c r="I17" s="379" t="s">
        <v>608</v>
      </c>
      <c r="J17" s="378" t="s">
        <v>607</v>
      </c>
      <c r="K17" s="380" t="s">
        <v>608</v>
      </c>
      <c r="L17" s="158"/>
      <c r="M17" s="158"/>
      <c r="N17" s="158"/>
    </row>
    <row r="18" spans="1:14" s="27" customFormat="1" x14ac:dyDescent="0.25">
      <c r="A18" s="382" t="s">
        <v>609</v>
      </c>
      <c r="B18" s="329">
        <v>500</v>
      </c>
      <c r="C18" s="329">
        <v>500</v>
      </c>
      <c r="D18" s="496">
        <v>1000</v>
      </c>
      <c r="E18" s="496">
        <v>1500</v>
      </c>
      <c r="F18" s="497">
        <v>2000</v>
      </c>
      <c r="G18" s="497">
        <v>2500</v>
      </c>
      <c r="H18" s="498">
        <v>1000</v>
      </c>
      <c r="I18" s="498">
        <v>1500</v>
      </c>
      <c r="J18" s="497">
        <v>1000</v>
      </c>
      <c r="K18" s="499">
        <v>1200</v>
      </c>
      <c r="L18" s="373"/>
      <c r="M18" s="373"/>
      <c r="N18" s="373"/>
    </row>
    <row r="19" spans="1:14" s="27" customFormat="1" ht="20.100000000000001" customHeight="1" x14ac:dyDescent="0.25">
      <c r="A19" s="189" t="s">
        <v>610</v>
      </c>
      <c r="B19" s="500"/>
      <c r="C19" s="500"/>
      <c r="D19" s="501"/>
      <c r="E19" s="501"/>
      <c r="F19" s="478"/>
      <c r="G19" s="478"/>
      <c r="H19" s="502"/>
      <c r="I19" s="502"/>
      <c r="J19" s="478"/>
      <c r="K19" s="503"/>
      <c r="L19" s="373"/>
      <c r="M19" s="373"/>
      <c r="N19" s="373"/>
    </row>
    <row r="20" spans="1:14" s="27" customFormat="1" ht="25.5" x14ac:dyDescent="0.25">
      <c r="A20" s="179" t="s">
        <v>611</v>
      </c>
      <c r="B20" s="386" t="s">
        <v>612</v>
      </c>
      <c r="C20" s="386" t="s">
        <v>613</v>
      </c>
      <c r="D20" s="386" t="s">
        <v>614</v>
      </c>
      <c r="E20" s="386" t="s">
        <v>615</v>
      </c>
      <c r="F20" s="386" t="s">
        <v>616</v>
      </c>
      <c r="G20" s="386" t="s">
        <v>614</v>
      </c>
      <c r="H20" s="387" t="s">
        <v>617</v>
      </c>
      <c r="I20" s="387" t="s">
        <v>616</v>
      </c>
      <c r="J20" s="386" t="s">
        <v>617</v>
      </c>
      <c r="K20" s="388" t="s">
        <v>616</v>
      </c>
      <c r="L20" s="158"/>
      <c r="M20" s="158"/>
      <c r="N20" s="158"/>
    </row>
    <row r="21" spans="1:14" s="27" customFormat="1" ht="25.5" x14ac:dyDescent="0.25">
      <c r="A21" s="185" t="s">
        <v>618</v>
      </c>
      <c r="B21" s="378" t="s">
        <v>612</v>
      </c>
      <c r="C21" s="378" t="s">
        <v>613</v>
      </c>
      <c r="D21" s="378" t="s">
        <v>614</v>
      </c>
      <c r="E21" s="378" t="s">
        <v>615</v>
      </c>
      <c r="F21" s="378" t="s">
        <v>616</v>
      </c>
      <c r="G21" s="378" t="s">
        <v>614</v>
      </c>
      <c r="H21" s="379" t="s">
        <v>617</v>
      </c>
      <c r="I21" s="379" t="s">
        <v>616</v>
      </c>
      <c r="J21" s="378" t="s">
        <v>617</v>
      </c>
      <c r="K21" s="380" t="s">
        <v>616</v>
      </c>
      <c r="L21" s="158"/>
      <c r="M21" s="158"/>
      <c r="N21" s="158"/>
    </row>
    <row r="22" spans="1:14" s="27" customFormat="1" x14ac:dyDescent="0.25">
      <c r="A22" s="188" t="s">
        <v>619</v>
      </c>
      <c r="B22" s="383" t="s">
        <v>620</v>
      </c>
      <c r="C22" s="383" t="s">
        <v>621</v>
      </c>
      <c r="D22" s="383" t="s">
        <v>622</v>
      </c>
      <c r="E22" s="383" t="s">
        <v>623</v>
      </c>
      <c r="F22" s="383" t="s">
        <v>624</v>
      </c>
      <c r="G22" s="383" t="s">
        <v>625</v>
      </c>
      <c r="H22" s="384" t="s">
        <v>626</v>
      </c>
      <c r="I22" s="384" t="s">
        <v>627</v>
      </c>
      <c r="J22" s="383" t="s">
        <v>626</v>
      </c>
      <c r="K22" s="385" t="s">
        <v>627</v>
      </c>
      <c r="L22" s="158"/>
      <c r="M22" s="158"/>
      <c r="N22" s="158"/>
    </row>
    <row r="23" spans="1:14" s="27" customFormat="1" x14ac:dyDescent="0.25">
      <c r="A23" s="189" t="s">
        <v>628</v>
      </c>
      <c r="B23" s="476"/>
      <c r="C23" s="476"/>
      <c r="D23" s="476"/>
      <c r="E23" s="476"/>
      <c r="F23" s="476"/>
      <c r="G23" s="476"/>
      <c r="H23" s="479"/>
      <c r="I23" s="479"/>
      <c r="J23" s="476"/>
      <c r="K23" s="504"/>
      <c r="L23" s="158"/>
      <c r="M23" s="158"/>
      <c r="N23" s="158"/>
    </row>
    <row r="24" spans="1:14" s="27" customFormat="1" ht="25.5" x14ac:dyDescent="0.25">
      <c r="A24" s="179" t="s">
        <v>629</v>
      </c>
      <c r="B24" s="505" t="s">
        <v>630</v>
      </c>
      <c r="C24" s="386" t="s">
        <v>631</v>
      </c>
      <c r="D24" s="386" t="s">
        <v>632</v>
      </c>
      <c r="E24" s="386" t="s">
        <v>633</v>
      </c>
      <c r="F24" s="386" t="s">
        <v>634</v>
      </c>
      <c r="G24" s="386" t="s">
        <v>635</v>
      </c>
      <c r="H24" s="387" t="s">
        <v>636</v>
      </c>
      <c r="I24" s="387" t="s">
        <v>637</v>
      </c>
      <c r="J24" s="386" t="s">
        <v>638</v>
      </c>
      <c r="K24" s="388" t="s">
        <v>639</v>
      </c>
      <c r="L24" s="158"/>
      <c r="M24" s="158"/>
      <c r="N24" s="158"/>
    </row>
    <row r="25" spans="1:14" s="27" customFormat="1" ht="25.5" x14ac:dyDescent="0.25">
      <c r="A25" s="185" t="s">
        <v>640</v>
      </c>
      <c r="B25" s="378" t="s">
        <v>630</v>
      </c>
      <c r="C25" s="378" t="s">
        <v>631</v>
      </c>
      <c r="D25" s="378" t="s">
        <v>631</v>
      </c>
      <c r="E25" s="378" t="s">
        <v>633</v>
      </c>
      <c r="F25" s="378" t="s">
        <v>641</v>
      </c>
      <c r="G25" s="378" t="s">
        <v>637</v>
      </c>
      <c r="H25" s="379" t="s">
        <v>642</v>
      </c>
      <c r="I25" s="379" t="s">
        <v>636</v>
      </c>
      <c r="J25" s="378" t="s">
        <v>638</v>
      </c>
      <c r="K25" s="380" t="s">
        <v>639</v>
      </c>
      <c r="L25" s="158"/>
      <c r="M25" s="158"/>
      <c r="N25" s="158"/>
    </row>
    <row r="26" spans="1:14" s="27" customFormat="1" ht="25.5" x14ac:dyDescent="0.25">
      <c r="A26" s="185" t="s">
        <v>643</v>
      </c>
      <c r="B26" s="378" t="s">
        <v>644</v>
      </c>
      <c r="C26" s="378" t="s">
        <v>630</v>
      </c>
      <c r="D26" s="378" t="s">
        <v>631</v>
      </c>
      <c r="E26" s="378" t="s">
        <v>633</v>
      </c>
      <c r="F26" s="378" t="s">
        <v>645</v>
      </c>
      <c r="G26" s="378" t="s">
        <v>636</v>
      </c>
      <c r="H26" s="379" t="s">
        <v>646</v>
      </c>
      <c r="I26" s="379" t="s">
        <v>647</v>
      </c>
      <c r="J26" s="378" t="s">
        <v>648</v>
      </c>
      <c r="K26" s="380" t="s">
        <v>638</v>
      </c>
      <c r="L26" s="158"/>
      <c r="M26" s="158"/>
      <c r="N26" s="158"/>
    </row>
    <row r="27" spans="1:14" s="27" customFormat="1" ht="20.100000000000001" customHeight="1" x14ac:dyDescent="0.25">
      <c r="A27" s="188" t="s">
        <v>553</v>
      </c>
      <c r="B27" s="497">
        <v>5000</v>
      </c>
      <c r="C27" s="497">
        <v>10000</v>
      </c>
      <c r="D27" s="497">
        <v>20000</v>
      </c>
      <c r="E27" s="497">
        <v>30000</v>
      </c>
      <c r="F27" s="497">
        <v>15000</v>
      </c>
      <c r="G27" s="497">
        <v>20000</v>
      </c>
      <c r="H27" s="498">
        <v>7500</v>
      </c>
      <c r="I27" s="498">
        <v>10000</v>
      </c>
      <c r="J27" s="497">
        <v>7500</v>
      </c>
      <c r="K27" s="499">
        <v>10000</v>
      </c>
      <c r="L27" s="373"/>
      <c r="M27" s="373"/>
      <c r="N27" s="373"/>
    </row>
    <row r="28" spans="1:14" s="27" customFormat="1" x14ac:dyDescent="0.25">
      <c r="A28" s="189" t="s">
        <v>649</v>
      </c>
      <c r="B28" s="478"/>
      <c r="C28" s="478"/>
      <c r="D28" s="478"/>
      <c r="E28" s="478"/>
      <c r="F28" s="478"/>
      <c r="G28" s="478"/>
      <c r="H28" s="502"/>
      <c r="I28" s="502"/>
      <c r="J28" s="478"/>
      <c r="K28" s="503"/>
      <c r="L28" s="373"/>
      <c r="M28" s="373"/>
      <c r="N28" s="373"/>
    </row>
    <row r="29" spans="1:14" s="27" customFormat="1" x14ac:dyDescent="0.25">
      <c r="A29" s="369" t="s">
        <v>64</v>
      </c>
      <c r="B29" s="472" t="s">
        <v>240</v>
      </c>
      <c r="C29" s="435" t="s">
        <v>240</v>
      </c>
      <c r="D29" s="386" t="s">
        <v>495</v>
      </c>
      <c r="E29" s="386" t="s">
        <v>495</v>
      </c>
      <c r="F29" s="386" t="s">
        <v>496</v>
      </c>
      <c r="G29" s="386" t="s">
        <v>496</v>
      </c>
      <c r="H29" s="387" t="s">
        <v>497</v>
      </c>
      <c r="I29" s="387" t="s">
        <v>497</v>
      </c>
      <c r="J29" s="386" t="s">
        <v>496</v>
      </c>
      <c r="K29" s="388" t="s">
        <v>496</v>
      </c>
      <c r="L29" s="158"/>
      <c r="M29" s="158"/>
      <c r="N29" s="158"/>
    </row>
    <row r="30" spans="1:14" s="27" customFormat="1" x14ac:dyDescent="0.25">
      <c r="A30" s="374" t="s">
        <v>498</v>
      </c>
      <c r="B30" s="506">
        <v>12.82</v>
      </c>
      <c r="C30" s="507">
        <v>17.86</v>
      </c>
      <c r="D30" s="389">
        <v>9.9700000000000006</v>
      </c>
      <c r="E30" s="389">
        <v>14.78</v>
      </c>
      <c r="F30" s="389">
        <v>9.44</v>
      </c>
      <c r="G30" s="389">
        <v>12.67</v>
      </c>
      <c r="H30" s="390">
        <v>11.8</v>
      </c>
      <c r="I30" s="390">
        <v>15.84</v>
      </c>
      <c r="J30" s="389">
        <v>11.8</v>
      </c>
      <c r="K30" s="391">
        <v>15.84</v>
      </c>
      <c r="L30" s="152"/>
      <c r="M30" s="152"/>
      <c r="N30" s="152"/>
    </row>
    <row r="31" spans="1:14" s="27" customFormat="1" x14ac:dyDescent="0.25">
      <c r="A31" s="374" t="s">
        <v>499</v>
      </c>
      <c r="B31" s="508">
        <v>22.46</v>
      </c>
      <c r="C31" s="391">
        <v>31.24</v>
      </c>
      <c r="D31" s="389">
        <v>17.41</v>
      </c>
      <c r="E31" s="389">
        <v>25.69</v>
      </c>
      <c r="F31" s="389">
        <v>18.71</v>
      </c>
      <c r="G31" s="389">
        <v>25.01</v>
      </c>
      <c r="H31" s="390">
        <v>23.39</v>
      </c>
      <c r="I31" s="390">
        <v>31.26</v>
      </c>
      <c r="J31" s="389">
        <v>23.39</v>
      </c>
      <c r="K31" s="391">
        <v>31.26</v>
      </c>
      <c r="L31" s="152"/>
      <c r="M31" s="152"/>
      <c r="N31" s="152"/>
    </row>
    <row r="32" spans="1:14" s="27" customFormat="1" x14ac:dyDescent="0.25">
      <c r="A32" s="374" t="s">
        <v>500</v>
      </c>
      <c r="B32" s="508">
        <v>25.66</v>
      </c>
      <c r="C32" s="391">
        <v>35.700000000000003</v>
      </c>
      <c r="D32" s="389">
        <v>21.31</v>
      </c>
      <c r="E32" s="389">
        <v>31.93</v>
      </c>
      <c r="F32" s="389">
        <v>22.44</v>
      </c>
      <c r="G32" s="389">
        <v>29.94</v>
      </c>
      <c r="H32" s="390">
        <v>28.05</v>
      </c>
      <c r="I32" s="390">
        <v>37.43</v>
      </c>
      <c r="J32" s="389">
        <v>28.05</v>
      </c>
      <c r="K32" s="391">
        <v>37.43</v>
      </c>
      <c r="L32" s="152"/>
      <c r="M32" s="152"/>
      <c r="N32" s="152"/>
    </row>
    <row r="33" spans="1:14" s="27" customFormat="1" x14ac:dyDescent="0.25">
      <c r="A33" s="593" t="s">
        <v>501</v>
      </c>
      <c r="B33" s="509">
        <v>35.28</v>
      </c>
      <c r="C33" s="510">
        <v>49.1</v>
      </c>
      <c r="D33" s="392">
        <v>26.95</v>
      </c>
      <c r="E33" s="511">
        <v>40.200000000000003</v>
      </c>
      <c r="F33" s="392">
        <v>26.55</v>
      </c>
      <c r="G33" s="392">
        <v>35.42</v>
      </c>
      <c r="H33" s="393">
        <v>33.19</v>
      </c>
      <c r="I33" s="393">
        <v>44.28</v>
      </c>
      <c r="J33" s="392">
        <v>33.19</v>
      </c>
      <c r="K33" s="394">
        <v>44.28</v>
      </c>
      <c r="L33" s="152"/>
      <c r="M33" s="152"/>
      <c r="N33" s="152"/>
    </row>
    <row r="34" spans="1:14" s="27" customFormat="1" ht="30" x14ac:dyDescent="0.25">
      <c r="A34" s="240" t="s">
        <v>110</v>
      </c>
      <c r="B34" s="134" t="s">
        <v>111</v>
      </c>
      <c r="C34" s="134" t="s">
        <v>467</v>
      </c>
      <c r="D34" s="134" t="s">
        <v>113</v>
      </c>
      <c r="E34" s="134" t="s">
        <v>114</v>
      </c>
      <c r="F34" s="134" t="s">
        <v>115</v>
      </c>
      <c r="G34" s="132" t="s">
        <v>117</v>
      </c>
      <c r="H34" s="134" t="s">
        <v>162</v>
      </c>
      <c r="I34" s="241"/>
      <c r="J34" s="137"/>
      <c r="K34" s="138"/>
    </row>
    <row r="35" spans="1:14" x14ac:dyDescent="0.25">
      <c r="A35" s="139"/>
      <c r="B35" s="139"/>
      <c r="C35" s="139"/>
      <c r="D35" s="139"/>
      <c r="E35" s="139"/>
      <c r="F35" s="139"/>
      <c r="G35" s="139"/>
    </row>
    <row r="36" spans="1:14" x14ac:dyDescent="0.25">
      <c r="A36" s="139"/>
      <c r="B36" s="139"/>
      <c r="C36" s="139"/>
      <c r="D36" s="139"/>
      <c r="E36" s="139"/>
      <c r="F36" s="139"/>
      <c r="G36" s="139"/>
    </row>
  </sheetData>
  <pageMargins left="0.25" right="0.25" top="0.75" bottom="0.75" header="0.3" footer="0.3"/>
  <pageSetup scale="57" orientation="landscape" r:id="rId1"/>
  <rowBreaks count="1" manualBreakCount="1">
    <brk id="45" max="10" man="1"/>
  </rowBreaks>
  <colBreaks count="1" manualBreakCount="1">
    <brk id="11"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683A2-7491-4A20-A270-41775AA454B7}">
  <dimension ref="A1:E87"/>
  <sheetViews>
    <sheetView zoomScaleNormal="100" workbookViewId="0">
      <selection activeCell="B27" sqref="B27"/>
    </sheetView>
  </sheetViews>
  <sheetFormatPr defaultRowHeight="15" x14ac:dyDescent="0.25"/>
  <cols>
    <col min="1" max="1" width="64" style="21" customWidth="1"/>
    <col min="2" max="2" width="79.85546875" style="21" customWidth="1"/>
    <col min="3" max="3" width="11.28515625" style="21" customWidth="1"/>
    <col min="4" max="4" width="79.85546875" style="21" customWidth="1"/>
    <col min="5" max="16384" width="9.140625" style="21"/>
  </cols>
  <sheetData>
    <row r="1" spans="1:5" x14ac:dyDescent="0.25">
      <c r="A1" s="20"/>
    </row>
    <row r="2" spans="1:5" x14ac:dyDescent="0.25">
      <c r="A2" s="20" t="s">
        <v>386</v>
      </c>
    </row>
    <row r="4" spans="1:5" ht="20.25" x14ac:dyDescent="0.3">
      <c r="A4" s="542" t="s">
        <v>781</v>
      </c>
    </row>
    <row r="5" spans="1:5" x14ac:dyDescent="0.25">
      <c r="A5" s="512" t="s">
        <v>682</v>
      </c>
    </row>
    <row r="6" spans="1:5" x14ac:dyDescent="0.25">
      <c r="A6" s="513" t="s">
        <v>677</v>
      </c>
    </row>
    <row r="7" spans="1:5" x14ac:dyDescent="0.25">
      <c r="A7" s="513"/>
    </row>
    <row r="8" spans="1:5" x14ac:dyDescent="0.25">
      <c r="A8" s="514" t="s">
        <v>678</v>
      </c>
    </row>
    <row r="9" spans="1:5" ht="42.75" customHeight="1" x14ac:dyDescent="0.25">
      <c r="A9" s="515" t="s">
        <v>650</v>
      </c>
      <c r="B9" s="516" t="s">
        <v>651</v>
      </c>
    </row>
    <row r="10" spans="1:5" x14ac:dyDescent="0.25">
      <c r="A10" s="517"/>
      <c r="B10" s="518"/>
    </row>
    <row r="11" spans="1:5" x14ac:dyDescent="0.25">
      <c r="A11" s="519" t="s">
        <v>652</v>
      </c>
      <c r="B11" s="520" t="s">
        <v>653</v>
      </c>
    </row>
    <row r="12" spans="1:5" x14ac:dyDescent="0.25">
      <c r="A12" s="519" t="s">
        <v>654</v>
      </c>
      <c r="B12" s="520">
        <v>50</v>
      </c>
      <c r="E12" s="21" t="s">
        <v>655</v>
      </c>
    </row>
    <row r="13" spans="1:5" s="522" customFormat="1" ht="15.95" customHeight="1" x14ac:dyDescent="0.25">
      <c r="A13" s="521" t="s">
        <v>656</v>
      </c>
      <c r="B13" s="178"/>
    </row>
    <row r="14" spans="1:5" s="522" customFormat="1" ht="15.95" customHeight="1" x14ac:dyDescent="0.25">
      <c r="A14" s="523" t="s">
        <v>657</v>
      </c>
      <c r="B14" s="524" t="s">
        <v>514</v>
      </c>
    </row>
    <row r="15" spans="1:5" s="522" customFormat="1" ht="15.95" customHeight="1" x14ac:dyDescent="0.25">
      <c r="A15" s="525" t="s">
        <v>658</v>
      </c>
      <c r="B15" s="526">
        <v>30000</v>
      </c>
    </row>
    <row r="16" spans="1:5" s="522" customFormat="1" ht="15.95" customHeight="1" x14ac:dyDescent="0.25">
      <c r="A16" s="527" t="s">
        <v>659</v>
      </c>
      <c r="B16" s="306" t="s">
        <v>660</v>
      </c>
    </row>
    <row r="17" spans="1:2" s="522" customFormat="1" ht="15.95" customHeight="1" x14ac:dyDescent="0.25">
      <c r="A17" s="527" t="s">
        <v>661</v>
      </c>
      <c r="B17" s="306" t="s">
        <v>660</v>
      </c>
    </row>
    <row r="18" spans="1:2" s="522" customFormat="1" ht="15.95" customHeight="1" x14ac:dyDescent="0.25">
      <c r="A18" s="521" t="s">
        <v>662</v>
      </c>
      <c r="B18" s="528"/>
    </row>
    <row r="19" spans="1:2" s="522" customFormat="1" ht="15.95" customHeight="1" x14ac:dyDescent="0.25">
      <c r="A19" s="529" t="s">
        <v>663</v>
      </c>
      <c r="B19" s="530"/>
    </row>
    <row r="20" spans="1:2" s="522" customFormat="1" x14ac:dyDescent="0.25">
      <c r="A20" s="525" t="s">
        <v>664</v>
      </c>
      <c r="B20" s="531">
        <v>1</v>
      </c>
    </row>
    <row r="21" spans="1:2" s="522" customFormat="1" x14ac:dyDescent="0.25">
      <c r="A21" s="525" t="s">
        <v>665</v>
      </c>
      <c r="B21" s="531">
        <v>0.25</v>
      </c>
    </row>
    <row r="22" spans="1:2" s="522" customFormat="1" x14ac:dyDescent="0.25">
      <c r="A22" s="525" t="s">
        <v>541</v>
      </c>
      <c r="B22" s="531">
        <v>0.05</v>
      </c>
    </row>
    <row r="23" spans="1:2" s="522" customFormat="1" ht="15.95" customHeight="1" x14ac:dyDescent="0.25">
      <c r="A23" s="521" t="s">
        <v>666</v>
      </c>
      <c r="B23" s="178"/>
    </row>
    <row r="24" spans="1:2" s="522" customFormat="1" ht="15.95" customHeight="1" x14ac:dyDescent="0.25">
      <c r="A24" s="267" t="s">
        <v>667</v>
      </c>
      <c r="B24" s="582"/>
    </row>
    <row r="25" spans="1:2" s="522" customFormat="1" ht="15.95" customHeight="1" x14ac:dyDescent="0.25">
      <c r="A25" s="532" t="s">
        <v>668</v>
      </c>
      <c r="B25" s="533">
        <v>4.8</v>
      </c>
    </row>
    <row r="26" spans="1:2" s="522" customFormat="1" ht="15.95" customHeight="1" x14ac:dyDescent="0.25">
      <c r="A26" s="532" t="s">
        <v>575</v>
      </c>
      <c r="B26" s="533">
        <v>5.85</v>
      </c>
    </row>
    <row r="27" spans="1:2" s="522" customFormat="1" ht="15.95" customHeight="1" x14ac:dyDescent="0.25">
      <c r="A27" s="532" t="s">
        <v>576</v>
      </c>
      <c r="B27" s="533">
        <v>7.2</v>
      </c>
    </row>
    <row r="28" spans="1:2" s="522" customFormat="1" ht="15.95" customHeight="1" x14ac:dyDescent="0.25">
      <c r="A28" s="532" t="s">
        <v>577</v>
      </c>
      <c r="B28" s="533">
        <v>9.3000000000000007</v>
      </c>
    </row>
    <row r="29" spans="1:2" s="522" customFormat="1" ht="15.95" customHeight="1" x14ac:dyDescent="0.25">
      <c r="A29" s="532" t="s">
        <v>578</v>
      </c>
      <c r="B29" s="533">
        <v>13.2</v>
      </c>
    </row>
    <row r="30" spans="1:2" s="522" customFormat="1" ht="15.95" customHeight="1" x14ac:dyDescent="0.25">
      <c r="A30" s="532" t="s">
        <v>579</v>
      </c>
      <c r="B30" s="533">
        <v>17.399999999999999</v>
      </c>
    </row>
    <row r="31" spans="1:2" s="522" customFormat="1" ht="15.95" customHeight="1" x14ac:dyDescent="0.25">
      <c r="A31" s="532" t="s">
        <v>580</v>
      </c>
      <c r="B31" s="533">
        <v>22.65</v>
      </c>
    </row>
    <row r="32" spans="1:2" s="522" customFormat="1" ht="15.95" customHeight="1" x14ac:dyDescent="0.25">
      <c r="A32" s="532" t="s">
        <v>581</v>
      </c>
      <c r="B32" s="533">
        <v>28.2</v>
      </c>
    </row>
    <row r="33" spans="1:2" s="522" customFormat="1" ht="15.95" customHeight="1" x14ac:dyDescent="0.25">
      <c r="A33" s="532" t="s">
        <v>582</v>
      </c>
      <c r="B33" s="533">
        <v>33.200000000000003</v>
      </c>
    </row>
    <row r="34" spans="1:2" s="522" customFormat="1" ht="15.95" customHeight="1" x14ac:dyDescent="0.25">
      <c r="A34" s="532" t="s">
        <v>583</v>
      </c>
      <c r="B34" s="533">
        <v>34.200000000000003</v>
      </c>
    </row>
    <row r="35" spans="1:2" s="522" customFormat="1" ht="15.95" customHeight="1" x14ac:dyDescent="0.25">
      <c r="A35" s="532" t="s">
        <v>584</v>
      </c>
      <c r="B35" s="533">
        <v>30</v>
      </c>
    </row>
    <row r="36" spans="1:2" s="522" customFormat="1" ht="15.95" customHeight="1" x14ac:dyDescent="0.25">
      <c r="A36" s="532" t="s">
        <v>669</v>
      </c>
      <c r="B36" s="533">
        <v>32.549999999999997</v>
      </c>
    </row>
    <row r="37" spans="1:2" s="522" customFormat="1" ht="15.95" customHeight="1" x14ac:dyDescent="0.25">
      <c r="A37" s="267" t="s">
        <v>670</v>
      </c>
      <c r="B37" s="582"/>
    </row>
    <row r="38" spans="1:2" s="522" customFormat="1" ht="15.95" customHeight="1" x14ac:dyDescent="0.25">
      <c r="A38" s="532" t="s">
        <v>668</v>
      </c>
      <c r="B38" s="533">
        <v>7.9</v>
      </c>
    </row>
    <row r="39" spans="1:2" s="522" customFormat="1" ht="15.95" customHeight="1" x14ac:dyDescent="0.25">
      <c r="A39" s="532" t="s">
        <v>575</v>
      </c>
      <c r="B39" s="533">
        <v>9.4499999999999993</v>
      </c>
    </row>
    <row r="40" spans="1:2" s="522" customFormat="1" ht="15.95" customHeight="1" x14ac:dyDescent="0.25">
      <c r="A40" s="532" t="s">
        <v>576</v>
      </c>
      <c r="B40" s="533">
        <v>11.55</v>
      </c>
    </row>
    <row r="41" spans="1:2" s="522" customFormat="1" ht="15.95" customHeight="1" x14ac:dyDescent="0.25">
      <c r="A41" s="532" t="s">
        <v>577</v>
      </c>
      <c r="B41" s="533">
        <v>14.55</v>
      </c>
    </row>
    <row r="42" spans="1:2" s="522" customFormat="1" ht="15.95" customHeight="1" x14ac:dyDescent="0.25">
      <c r="A42" s="532" t="s">
        <v>578</v>
      </c>
      <c r="B42" s="533">
        <v>20.399999999999999</v>
      </c>
    </row>
    <row r="43" spans="1:2" s="522" customFormat="1" ht="15.95" customHeight="1" x14ac:dyDescent="0.25">
      <c r="A43" s="532" t="s">
        <v>579</v>
      </c>
      <c r="B43" s="533">
        <v>26.7</v>
      </c>
    </row>
    <row r="44" spans="1:2" s="522" customFormat="1" ht="15.95" customHeight="1" x14ac:dyDescent="0.25">
      <c r="A44" s="532" t="s">
        <v>580</v>
      </c>
      <c r="B44" s="533">
        <f>2.32*15</f>
        <v>34.799999999999997</v>
      </c>
    </row>
    <row r="45" spans="1:2" s="522" customFormat="1" ht="15.95" customHeight="1" x14ac:dyDescent="0.25">
      <c r="A45" s="532" t="s">
        <v>581</v>
      </c>
      <c r="B45" s="533">
        <f>2.88*15</f>
        <v>43.199999999999996</v>
      </c>
    </row>
    <row r="46" spans="1:2" s="522" customFormat="1" ht="15.95" customHeight="1" x14ac:dyDescent="0.25">
      <c r="A46" s="532" t="s">
        <v>582</v>
      </c>
      <c r="B46" s="533">
        <f>3.39*15</f>
        <v>50.85</v>
      </c>
    </row>
    <row r="47" spans="1:2" s="522" customFormat="1" ht="15.95" customHeight="1" x14ac:dyDescent="0.25">
      <c r="A47" s="532" t="s">
        <v>583</v>
      </c>
      <c r="B47" s="533">
        <f>3.49*15</f>
        <v>52.35</v>
      </c>
    </row>
    <row r="48" spans="1:2" s="522" customFormat="1" ht="15.95" customHeight="1" x14ac:dyDescent="0.25">
      <c r="A48" s="532" t="s">
        <v>584</v>
      </c>
      <c r="B48" s="533">
        <f>3.06*15</f>
        <v>45.9</v>
      </c>
    </row>
    <row r="49" spans="1:2" s="522" customFormat="1" ht="15.95" customHeight="1" x14ac:dyDescent="0.25">
      <c r="A49" s="532" t="s">
        <v>669</v>
      </c>
      <c r="B49" s="533">
        <f>3.33*15</f>
        <v>49.95</v>
      </c>
    </row>
    <row r="50" spans="1:2" s="522" customFormat="1" ht="15.95" customHeight="1" x14ac:dyDescent="0.25">
      <c r="A50" s="267" t="s">
        <v>671</v>
      </c>
      <c r="B50" s="582"/>
    </row>
    <row r="51" spans="1:2" s="522" customFormat="1" ht="15.95" customHeight="1" x14ac:dyDescent="0.25">
      <c r="A51" s="532" t="s">
        <v>668</v>
      </c>
      <c r="B51" s="533">
        <f>0.46*15</f>
        <v>6.9</v>
      </c>
    </row>
    <row r="52" spans="1:2" s="522" customFormat="1" ht="15.95" customHeight="1" x14ac:dyDescent="0.25">
      <c r="A52" s="532" t="s">
        <v>575</v>
      </c>
      <c r="B52" s="533">
        <f>0.52*15</f>
        <v>7.8000000000000007</v>
      </c>
    </row>
    <row r="53" spans="1:2" s="522" customFormat="1" ht="15.95" customHeight="1" x14ac:dyDescent="0.25">
      <c r="A53" s="532" t="s">
        <v>576</v>
      </c>
      <c r="B53" s="533">
        <f>0.62*15</f>
        <v>9.3000000000000007</v>
      </c>
    </row>
    <row r="54" spans="1:2" s="522" customFormat="1" ht="15.95" customHeight="1" x14ac:dyDescent="0.25">
      <c r="A54" s="532" t="s">
        <v>577</v>
      </c>
      <c r="B54" s="533">
        <f>0.75*15</f>
        <v>11.25</v>
      </c>
    </row>
    <row r="55" spans="1:2" s="522" customFormat="1" ht="15.95" customHeight="1" x14ac:dyDescent="0.25">
      <c r="A55" s="532" t="s">
        <v>578</v>
      </c>
      <c r="B55" s="533">
        <f>1.01*15</f>
        <v>15.15</v>
      </c>
    </row>
    <row r="56" spans="1:2" s="522" customFormat="1" ht="15.95" customHeight="1" x14ac:dyDescent="0.25">
      <c r="A56" s="532" t="s">
        <v>579</v>
      </c>
      <c r="B56" s="533">
        <f>1.29*15</f>
        <v>19.350000000000001</v>
      </c>
    </row>
    <row r="57" spans="1:2" s="522" customFormat="1" ht="15.95" customHeight="1" x14ac:dyDescent="0.25">
      <c r="A57" s="532" t="s">
        <v>580</v>
      </c>
      <c r="B57" s="533">
        <f>1.64*15</f>
        <v>24.599999999999998</v>
      </c>
    </row>
    <row r="58" spans="1:2" s="522" customFormat="1" ht="15.95" customHeight="1" x14ac:dyDescent="0.25">
      <c r="A58" s="532" t="s">
        <v>581</v>
      </c>
      <c r="B58" s="533">
        <f>2.01*15</f>
        <v>30.15</v>
      </c>
    </row>
    <row r="59" spans="1:2" s="522" customFormat="1" ht="15.95" customHeight="1" x14ac:dyDescent="0.25">
      <c r="A59" s="532" t="s">
        <v>582</v>
      </c>
      <c r="B59" s="533">
        <f>2.35*15</f>
        <v>35.25</v>
      </c>
    </row>
    <row r="60" spans="1:2" s="522" customFormat="1" ht="15.95" customHeight="1" x14ac:dyDescent="0.25">
      <c r="A60" s="532" t="s">
        <v>583</v>
      </c>
      <c r="B60" s="533">
        <f>2.42*15</f>
        <v>36.299999999999997</v>
      </c>
    </row>
    <row r="61" spans="1:2" s="522" customFormat="1" ht="15.95" customHeight="1" x14ac:dyDescent="0.25">
      <c r="A61" s="532" t="s">
        <v>584</v>
      </c>
      <c r="B61" s="533">
        <f>2.13*15</f>
        <v>31.95</v>
      </c>
    </row>
    <row r="62" spans="1:2" s="522" customFormat="1" ht="15.95" customHeight="1" x14ac:dyDescent="0.25">
      <c r="A62" s="532" t="s">
        <v>669</v>
      </c>
      <c r="B62" s="533">
        <f>2.31*15</f>
        <v>34.65</v>
      </c>
    </row>
    <row r="63" spans="1:2" s="522" customFormat="1" ht="15.95" customHeight="1" x14ac:dyDescent="0.25">
      <c r="A63" s="267" t="s">
        <v>672</v>
      </c>
      <c r="B63" s="582"/>
    </row>
    <row r="64" spans="1:2" s="522" customFormat="1" ht="15.95" customHeight="1" x14ac:dyDescent="0.25">
      <c r="A64" s="532" t="s">
        <v>668</v>
      </c>
      <c r="B64" s="533">
        <f>0.66*15</f>
        <v>9.9</v>
      </c>
    </row>
    <row r="65" spans="1:2" s="522" customFormat="1" ht="15.95" customHeight="1" x14ac:dyDescent="0.25">
      <c r="A65" s="532" t="s">
        <v>575</v>
      </c>
      <c r="B65" s="533">
        <f>0.76*15</f>
        <v>11.4</v>
      </c>
    </row>
    <row r="66" spans="1:2" s="522" customFormat="1" ht="15.95" customHeight="1" x14ac:dyDescent="0.25">
      <c r="A66" s="532" t="s">
        <v>576</v>
      </c>
      <c r="B66" s="533">
        <f>0.9*15</f>
        <v>13.5</v>
      </c>
    </row>
    <row r="67" spans="1:2" s="522" customFormat="1" ht="15.95" customHeight="1" x14ac:dyDescent="0.25">
      <c r="A67" s="532" t="s">
        <v>577</v>
      </c>
      <c r="B67" s="533">
        <f>1.11*15</f>
        <v>16.650000000000002</v>
      </c>
    </row>
    <row r="68" spans="1:2" s="522" customFormat="1" ht="15.95" customHeight="1" x14ac:dyDescent="0.25">
      <c r="A68" s="532" t="s">
        <v>578</v>
      </c>
      <c r="B68" s="533">
        <f>1.49*15</f>
        <v>22.35</v>
      </c>
    </row>
    <row r="69" spans="1:2" s="522" customFormat="1" ht="15.95" customHeight="1" x14ac:dyDescent="0.25">
      <c r="A69" s="532" t="s">
        <v>579</v>
      </c>
      <c r="B69" s="533">
        <f>1.92*15</f>
        <v>28.799999999999997</v>
      </c>
    </row>
    <row r="70" spans="1:2" s="522" customFormat="1" ht="15.95" customHeight="1" x14ac:dyDescent="0.25">
      <c r="A70" s="532" t="s">
        <v>580</v>
      </c>
      <c r="B70" s="533">
        <f>2.45*15</f>
        <v>36.75</v>
      </c>
    </row>
    <row r="71" spans="1:2" s="522" customFormat="1" ht="15.95" customHeight="1" x14ac:dyDescent="0.25">
      <c r="A71" s="532" t="s">
        <v>581</v>
      </c>
      <c r="B71" s="533">
        <f>3.01*15</f>
        <v>45.15</v>
      </c>
    </row>
    <row r="72" spans="1:2" s="522" customFormat="1" ht="15.95" customHeight="1" x14ac:dyDescent="0.25">
      <c r="A72" s="532" t="s">
        <v>582</v>
      </c>
      <c r="B72" s="533">
        <f>3.52*15</f>
        <v>52.8</v>
      </c>
    </row>
    <row r="73" spans="1:2" s="522" customFormat="1" ht="15.95" customHeight="1" x14ac:dyDescent="0.25">
      <c r="A73" s="532" t="s">
        <v>583</v>
      </c>
      <c r="B73" s="533">
        <f>3.63*15</f>
        <v>54.449999999999996</v>
      </c>
    </row>
    <row r="74" spans="1:2" s="522" customFormat="1" ht="15.95" customHeight="1" x14ac:dyDescent="0.25">
      <c r="A74" s="532" t="s">
        <v>584</v>
      </c>
      <c r="B74" s="533">
        <f>3.2*15</f>
        <v>48</v>
      </c>
    </row>
    <row r="75" spans="1:2" s="522" customFormat="1" ht="15.95" customHeight="1" x14ac:dyDescent="0.25">
      <c r="A75" s="532" t="s">
        <v>669</v>
      </c>
      <c r="B75" s="533">
        <f>3.47*15</f>
        <v>52.050000000000004</v>
      </c>
    </row>
    <row r="76" spans="1:2" s="522" customFormat="1" ht="15.95" customHeight="1" x14ac:dyDescent="0.25">
      <c r="A76" s="534"/>
      <c r="B76" s="534"/>
    </row>
    <row r="77" spans="1:2" s="522" customFormat="1" ht="15" customHeight="1" x14ac:dyDescent="0.25">
      <c r="A77" s="535" t="s">
        <v>64</v>
      </c>
      <c r="B77" s="515" t="s">
        <v>673</v>
      </c>
    </row>
    <row r="78" spans="1:2" s="522" customFormat="1" x14ac:dyDescent="0.25">
      <c r="A78" s="536" t="s">
        <v>62</v>
      </c>
      <c r="B78" s="306" t="s">
        <v>674</v>
      </c>
    </row>
    <row r="79" spans="1:2" s="522" customFormat="1" ht="15.95" customHeight="1" x14ac:dyDescent="0.25">
      <c r="A79" s="535" t="s">
        <v>675</v>
      </c>
      <c r="B79" s="537">
        <v>0.2</v>
      </c>
    </row>
    <row r="80" spans="1:2" s="522" customFormat="1" x14ac:dyDescent="0.25">
      <c r="A80" s="538"/>
      <c r="B80" s="534"/>
    </row>
    <row r="81" spans="1:2" x14ac:dyDescent="0.25">
      <c r="A81" s="539"/>
      <c r="B81" s="131" t="s">
        <v>111</v>
      </c>
    </row>
    <row r="82" spans="1:2" x14ac:dyDescent="0.25">
      <c r="A82" s="540"/>
      <c r="B82" s="131" t="s">
        <v>467</v>
      </c>
    </row>
    <row r="83" spans="1:2" x14ac:dyDescent="0.25">
      <c r="A83" s="540"/>
      <c r="B83" s="131" t="s">
        <v>113</v>
      </c>
    </row>
    <row r="84" spans="1:2" x14ac:dyDescent="0.25">
      <c r="A84" s="541" t="s">
        <v>110</v>
      </c>
      <c r="B84" s="131" t="s">
        <v>114</v>
      </c>
    </row>
    <row r="85" spans="1:2" x14ac:dyDescent="0.25">
      <c r="A85" s="540"/>
      <c r="B85" s="131" t="s">
        <v>115</v>
      </c>
    </row>
    <row r="86" spans="1:2" x14ac:dyDescent="0.25">
      <c r="A86" s="540"/>
      <c r="B86" s="131" t="s">
        <v>117</v>
      </c>
    </row>
    <row r="87" spans="1:2" x14ac:dyDescent="0.25">
      <c r="A87" s="135"/>
      <c r="B87" s="131" t="s">
        <v>162</v>
      </c>
    </row>
  </sheetData>
  <pageMargins left="0.7" right="0.7" top="0.75" bottom="0.75" header="0.3" footer="0.3"/>
  <pageSetup scale="62" orientation="portrait" r:id="rId1"/>
  <rowBreaks count="1" manualBreakCount="1">
    <brk id="62" max="1" man="1"/>
  </rowBreaks>
  <colBreaks count="1" manualBreakCount="1">
    <brk id="2" max="131"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641B5-77BC-4B7B-9F0A-29C47341750D}">
  <dimension ref="A2:C20"/>
  <sheetViews>
    <sheetView zoomScale="130" zoomScaleNormal="130" workbookViewId="0">
      <selection activeCell="F55" sqref="F55"/>
    </sheetView>
  </sheetViews>
  <sheetFormatPr defaultRowHeight="15" x14ac:dyDescent="0.25"/>
  <cols>
    <col min="1" max="1" width="39.7109375" style="2" customWidth="1"/>
    <col min="2" max="2" width="41.140625" style="2" customWidth="1"/>
    <col min="3" max="3" width="35.85546875" style="2" customWidth="1"/>
    <col min="4" max="16384" width="9.140625" style="2"/>
  </cols>
  <sheetData>
    <row r="2" spans="1:3" x14ac:dyDescent="0.25">
      <c r="A2" s="20" t="s">
        <v>386</v>
      </c>
    </row>
    <row r="3" spans="1:3" x14ac:dyDescent="0.25">
      <c r="A3" s="1"/>
      <c r="B3" s="1"/>
      <c r="C3" s="1"/>
    </row>
    <row r="4" spans="1:3" ht="20.25" x14ac:dyDescent="0.3">
      <c r="A4" s="19" t="s">
        <v>763</v>
      </c>
      <c r="B4" s="1"/>
      <c r="C4" s="1"/>
    </row>
    <row r="5" spans="1:3" x14ac:dyDescent="0.25">
      <c r="A5" s="1" t="s">
        <v>14</v>
      </c>
      <c r="B5" s="1"/>
      <c r="C5" s="1"/>
    </row>
    <row r="6" spans="1:3" x14ac:dyDescent="0.25">
      <c r="A6" s="2" t="s">
        <v>15</v>
      </c>
    </row>
    <row r="7" spans="1:3" x14ac:dyDescent="0.25">
      <c r="A7" s="1"/>
      <c r="B7" s="1"/>
      <c r="C7" s="1"/>
    </row>
    <row r="8" spans="1:3" x14ac:dyDescent="0.25">
      <c r="A8" s="3" t="s">
        <v>16</v>
      </c>
      <c r="B8" s="3"/>
      <c r="C8" s="3"/>
    </row>
    <row r="9" spans="1:3" s="6" customFormat="1" ht="20.100000000000001" customHeight="1" x14ac:dyDescent="0.25">
      <c r="A9" s="4"/>
      <c r="B9" s="16" t="s">
        <v>13</v>
      </c>
      <c r="C9" s="5" t="s">
        <v>0</v>
      </c>
    </row>
    <row r="10" spans="1:3" s="6" customFormat="1" ht="20.100000000000001" customHeight="1" x14ac:dyDescent="0.25">
      <c r="A10" s="7" t="s">
        <v>1</v>
      </c>
      <c r="B10" s="17">
        <v>1274447</v>
      </c>
      <c r="C10" s="8">
        <v>1789400</v>
      </c>
    </row>
    <row r="11" spans="1:3" s="6" customFormat="1" ht="20.100000000000001" customHeight="1" x14ac:dyDescent="0.25">
      <c r="A11" s="7" t="s">
        <v>2</v>
      </c>
      <c r="B11" s="18">
        <v>358</v>
      </c>
      <c r="C11" s="9">
        <v>650</v>
      </c>
    </row>
    <row r="12" spans="1:3" s="6" customFormat="1" ht="20.100000000000001" customHeight="1" x14ac:dyDescent="0.25">
      <c r="A12" s="7" t="s">
        <v>3</v>
      </c>
      <c r="B12" s="18">
        <v>7</v>
      </c>
      <c r="C12" s="9">
        <v>30</v>
      </c>
    </row>
    <row r="13" spans="1:3" s="6" customFormat="1" ht="20.100000000000001" customHeight="1" x14ac:dyDescent="0.25">
      <c r="A13" s="10" t="s">
        <v>4</v>
      </c>
      <c r="B13" s="18">
        <v>365</v>
      </c>
      <c r="C13" s="9">
        <v>680</v>
      </c>
    </row>
    <row r="14" spans="1:3" s="6" customFormat="1" ht="20.100000000000001" customHeight="1" x14ac:dyDescent="0.25">
      <c r="A14" s="10" t="s">
        <v>5</v>
      </c>
      <c r="B14" s="17" t="s">
        <v>6</v>
      </c>
      <c r="C14" s="8" t="s">
        <v>6</v>
      </c>
    </row>
    <row r="15" spans="1:3" s="6" customFormat="1" ht="20.100000000000001" customHeight="1" x14ac:dyDescent="0.25">
      <c r="A15" s="11" t="s">
        <v>7</v>
      </c>
      <c r="B15" s="17" t="s">
        <v>6</v>
      </c>
      <c r="C15" s="8" t="s">
        <v>6</v>
      </c>
    </row>
    <row r="16" spans="1:3" s="6" customFormat="1" ht="20.100000000000001" customHeight="1" x14ac:dyDescent="0.25">
      <c r="A16" s="12" t="s">
        <v>8</v>
      </c>
      <c r="B16" s="13" t="s">
        <v>9</v>
      </c>
      <c r="C16" s="5" t="s">
        <v>10</v>
      </c>
    </row>
    <row r="17" spans="1:3" ht="20.100000000000001" customHeight="1" x14ac:dyDescent="0.25">
      <c r="A17" s="14"/>
      <c r="B17" s="13" t="s">
        <v>11</v>
      </c>
      <c r="C17" s="5" t="s">
        <v>12</v>
      </c>
    </row>
    <row r="18" spans="1:3" x14ac:dyDescent="0.25">
      <c r="A18" s="15"/>
      <c r="C18" s="15"/>
    </row>
    <row r="19" spans="1:3" x14ac:dyDescent="0.25">
      <c r="A19" s="15"/>
      <c r="B19" s="15"/>
      <c r="C19" s="15"/>
    </row>
    <row r="20" spans="1:3" x14ac:dyDescent="0.25">
      <c r="A20" s="15"/>
      <c r="B20" s="15"/>
      <c r="C20" s="15"/>
    </row>
  </sheetData>
  <pageMargins left="0.7" right="0.7" top="0.75" bottom="0.75" header="0.3" footer="0.3"/>
  <pageSetup scale="75"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117D3C-C41E-4239-80AD-7322B106D2A8}">
  <dimension ref="A2:H36"/>
  <sheetViews>
    <sheetView zoomScale="130" zoomScaleNormal="130" workbookViewId="0">
      <selection activeCell="C148" sqref="C148"/>
    </sheetView>
  </sheetViews>
  <sheetFormatPr defaultRowHeight="15" x14ac:dyDescent="0.25"/>
  <cols>
    <col min="1" max="1" width="81.28515625" style="21" customWidth="1"/>
    <col min="2" max="2" width="37.28515625" style="553" customWidth="1"/>
    <col min="3" max="16384" width="9.140625" style="21"/>
  </cols>
  <sheetData>
    <row r="2" spans="1:8" x14ac:dyDescent="0.25">
      <c r="A2" s="20" t="s">
        <v>386</v>
      </c>
    </row>
    <row r="4" spans="1:8" ht="20.25" x14ac:dyDescent="0.3">
      <c r="A4" s="609" t="s">
        <v>717</v>
      </c>
      <c r="B4" s="609"/>
    </row>
    <row r="5" spans="1:8" x14ac:dyDescent="0.25">
      <c r="A5" s="543" t="s">
        <v>773</v>
      </c>
      <c r="B5" s="543"/>
    </row>
    <row r="6" spans="1:8" x14ac:dyDescent="0.25">
      <c r="A6" s="544" t="s">
        <v>774</v>
      </c>
      <c r="B6" s="544"/>
    </row>
    <row r="7" spans="1:8" x14ac:dyDescent="0.25">
      <c r="A7" s="543"/>
      <c r="B7" s="543"/>
    </row>
    <row r="8" spans="1:8" x14ac:dyDescent="0.25">
      <c r="A8" s="522" t="s">
        <v>775</v>
      </c>
      <c r="B8" s="545"/>
    </row>
    <row r="9" spans="1:8" s="27" customFormat="1" ht="19.5" customHeight="1" x14ac:dyDescent="0.25">
      <c r="A9" s="555"/>
      <c r="B9" s="546" t="s">
        <v>683</v>
      </c>
    </row>
    <row r="10" spans="1:8" ht="20.100000000000001" customHeight="1" x14ac:dyDescent="0.25">
      <c r="A10" s="556" t="s">
        <v>684</v>
      </c>
      <c r="B10" s="547" t="s">
        <v>685</v>
      </c>
    </row>
    <row r="11" spans="1:8" ht="30" x14ac:dyDescent="0.25">
      <c r="A11" s="554" t="s">
        <v>718</v>
      </c>
      <c r="B11" s="549">
        <v>13010000</v>
      </c>
    </row>
    <row r="12" spans="1:8" ht="30" x14ac:dyDescent="0.25">
      <c r="A12" s="548" t="s">
        <v>719</v>
      </c>
      <c r="B12" s="549">
        <v>4780000</v>
      </c>
      <c r="F12" s="544"/>
    </row>
    <row r="13" spans="1:8" x14ac:dyDescent="0.25">
      <c r="A13" s="548" t="s">
        <v>720</v>
      </c>
      <c r="B13" s="549">
        <v>3750000</v>
      </c>
    </row>
    <row r="14" spans="1:8" x14ac:dyDescent="0.25">
      <c r="A14" s="548" t="s">
        <v>721</v>
      </c>
      <c r="B14" s="585">
        <v>-2860810</v>
      </c>
      <c r="H14" s="544"/>
    </row>
    <row r="15" spans="1:8" x14ac:dyDescent="0.25">
      <c r="A15" s="548" t="s">
        <v>722</v>
      </c>
      <c r="B15" s="585">
        <v>-4179190</v>
      </c>
    </row>
    <row r="16" spans="1:8" x14ac:dyDescent="0.25">
      <c r="A16" s="550" t="s">
        <v>686</v>
      </c>
      <c r="B16" s="551" t="s">
        <v>655</v>
      </c>
    </row>
    <row r="17" spans="1:2" x14ac:dyDescent="0.25">
      <c r="A17" s="548" t="s">
        <v>687</v>
      </c>
      <c r="B17" s="549">
        <v>0</v>
      </c>
    </row>
    <row r="18" spans="1:2" ht="20.100000000000001" customHeight="1" x14ac:dyDescent="0.25">
      <c r="A18" s="548" t="s">
        <v>688</v>
      </c>
      <c r="B18" s="549">
        <v>790000</v>
      </c>
    </row>
    <row r="19" spans="1:2" ht="20.100000000000001" customHeight="1" x14ac:dyDescent="0.25">
      <c r="A19" s="548" t="s">
        <v>689</v>
      </c>
      <c r="B19" s="549">
        <v>820000</v>
      </c>
    </row>
    <row r="20" spans="1:2" ht="20.100000000000001" customHeight="1" x14ac:dyDescent="0.25">
      <c r="A20" s="548" t="s">
        <v>690</v>
      </c>
      <c r="B20" s="549">
        <v>840000</v>
      </c>
    </row>
    <row r="21" spans="1:2" ht="20.100000000000001" customHeight="1" x14ac:dyDescent="0.25">
      <c r="A21" s="548" t="s">
        <v>691</v>
      </c>
      <c r="B21" s="549">
        <v>870000</v>
      </c>
    </row>
    <row r="22" spans="1:2" ht="20.100000000000001" customHeight="1" x14ac:dyDescent="0.25">
      <c r="A22" s="548" t="s">
        <v>723</v>
      </c>
      <c r="B22" s="549">
        <v>900000</v>
      </c>
    </row>
    <row r="23" spans="1:2" ht="20.100000000000001" customHeight="1" x14ac:dyDescent="0.25">
      <c r="A23" s="548" t="s">
        <v>692</v>
      </c>
      <c r="B23" s="549">
        <v>930000</v>
      </c>
    </row>
    <row r="24" spans="1:2" ht="20.100000000000001" customHeight="1" x14ac:dyDescent="0.25">
      <c r="A24" s="548" t="s">
        <v>693</v>
      </c>
      <c r="B24" s="549">
        <v>960000</v>
      </c>
    </row>
    <row r="25" spans="1:2" x14ac:dyDescent="0.25">
      <c r="A25" s="550" t="s">
        <v>694</v>
      </c>
      <c r="B25" s="551" t="s">
        <v>695</v>
      </c>
    </row>
    <row r="26" spans="1:2" x14ac:dyDescent="0.25">
      <c r="A26" s="548" t="s">
        <v>687</v>
      </c>
      <c r="B26" s="549">
        <v>0</v>
      </c>
    </row>
    <row r="27" spans="1:2" ht="20.100000000000001" customHeight="1" x14ac:dyDescent="0.25">
      <c r="A27" s="548" t="s">
        <v>688</v>
      </c>
      <c r="B27" s="549">
        <v>36876</v>
      </c>
    </row>
    <row r="28" spans="1:2" ht="20.100000000000001" customHeight="1" x14ac:dyDescent="0.25">
      <c r="A28" s="548" t="s">
        <v>689</v>
      </c>
      <c r="B28" s="549">
        <v>45751</v>
      </c>
    </row>
    <row r="29" spans="1:2" ht="20.100000000000001" customHeight="1" x14ac:dyDescent="0.25">
      <c r="A29" s="548" t="s">
        <v>690</v>
      </c>
      <c r="B29" s="549">
        <v>39122</v>
      </c>
    </row>
    <row r="30" spans="1:2" ht="20.100000000000001" customHeight="1" x14ac:dyDescent="0.25">
      <c r="A30" s="548" t="s">
        <v>691</v>
      </c>
      <c r="B30" s="549">
        <v>48164</v>
      </c>
    </row>
    <row r="31" spans="1:2" ht="20.100000000000001" customHeight="1" x14ac:dyDescent="0.25">
      <c r="A31" s="548" t="s">
        <v>723</v>
      </c>
      <c r="B31" s="549">
        <v>41504</v>
      </c>
    </row>
    <row r="32" spans="1:2" ht="20.100000000000001" customHeight="1" x14ac:dyDescent="0.25">
      <c r="A32" s="548" t="s">
        <v>692</v>
      </c>
      <c r="B32" s="549">
        <v>50518</v>
      </c>
    </row>
    <row r="33" spans="1:2" ht="20.100000000000001" customHeight="1" x14ac:dyDescent="0.25">
      <c r="A33" s="548" t="s">
        <v>693</v>
      </c>
      <c r="B33" s="549">
        <v>44032</v>
      </c>
    </row>
    <row r="34" spans="1:2" x14ac:dyDescent="0.25">
      <c r="A34" s="550" t="s">
        <v>696</v>
      </c>
      <c r="B34" s="551"/>
    </row>
    <row r="35" spans="1:2" ht="75" x14ac:dyDescent="0.25">
      <c r="A35" s="548" t="s">
        <v>770</v>
      </c>
      <c r="B35" s="549"/>
    </row>
    <row r="36" spans="1:2" ht="20.100000000000001" customHeight="1" x14ac:dyDescent="0.25">
      <c r="A36" s="552" t="s">
        <v>697</v>
      </c>
      <c r="B36" s="549">
        <f>SUM(B11:B33)</f>
        <v>20915967</v>
      </c>
    </row>
  </sheetData>
  <mergeCells count="1">
    <mergeCell ref="A4:B4"/>
  </mergeCells>
  <pageMargins left="0.7" right="0.7" top="0.75" bottom="0.75" header="0.3" footer="0.3"/>
  <pageSetup scale="76" orientation="portrait" r:id="rId1"/>
  <rowBreaks count="2" manualBreakCount="2">
    <brk id="50" max="1" man="1"/>
    <brk id="109" max="1"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0619CB-9B09-499B-987A-51775469EA14}">
  <sheetPr>
    <pageSetUpPr fitToPage="1"/>
  </sheetPr>
  <dimension ref="A1:M32"/>
  <sheetViews>
    <sheetView zoomScale="115" zoomScaleNormal="115" zoomScaleSheetLayoutView="70" workbookViewId="0">
      <selection activeCell="A9" sqref="A9"/>
    </sheetView>
  </sheetViews>
  <sheetFormatPr defaultRowHeight="15" x14ac:dyDescent="0.25"/>
  <cols>
    <col min="1" max="1" width="33" style="21" customWidth="1"/>
    <col min="2" max="9" width="20.7109375" style="21" customWidth="1"/>
    <col min="10" max="10" width="25.140625" style="21" customWidth="1"/>
    <col min="11" max="16384" width="9.140625" style="21"/>
  </cols>
  <sheetData>
    <row r="1" spans="1:13" x14ac:dyDescent="0.25">
      <c r="A1" s="20"/>
      <c r="B1" s="20"/>
      <c r="C1" s="20"/>
      <c r="D1" s="20"/>
    </row>
    <row r="2" spans="1:13" x14ac:dyDescent="0.25">
      <c r="A2" s="22" t="s">
        <v>386</v>
      </c>
      <c r="B2" s="22"/>
      <c r="C2" s="22"/>
      <c r="D2" s="22"/>
    </row>
    <row r="3" spans="1:13" x14ac:dyDescent="0.25">
      <c r="A3" s="20"/>
      <c r="B3" s="20"/>
      <c r="C3" s="20"/>
      <c r="D3" s="20"/>
    </row>
    <row r="4" spans="1:13" ht="20.25" x14ac:dyDescent="0.3">
      <c r="A4" s="310" t="s">
        <v>764</v>
      </c>
      <c r="B4" s="20"/>
      <c r="C4" s="20"/>
      <c r="D4" s="20"/>
    </row>
    <row r="5" spans="1:13" x14ac:dyDescent="0.25">
      <c r="A5" s="20" t="s">
        <v>17</v>
      </c>
      <c r="B5" s="20"/>
      <c r="C5" s="20"/>
      <c r="D5" s="20"/>
    </row>
    <row r="6" spans="1:13" x14ac:dyDescent="0.25">
      <c r="A6" s="21" t="s">
        <v>18</v>
      </c>
    </row>
    <row r="7" spans="1:13" x14ac:dyDescent="0.25">
      <c r="A7" s="20"/>
      <c r="B7" s="20"/>
      <c r="C7" s="20"/>
      <c r="D7" s="20"/>
    </row>
    <row r="8" spans="1:13" x14ac:dyDescent="0.25">
      <c r="A8" s="23" t="s">
        <v>385</v>
      </c>
      <c r="B8" s="23"/>
      <c r="C8" s="23"/>
      <c r="D8" s="23"/>
    </row>
    <row r="9" spans="1:13" s="27" customFormat="1" ht="52.5" customHeight="1" x14ac:dyDescent="0.25">
      <c r="A9" s="140" t="s">
        <v>118</v>
      </c>
      <c r="B9" s="141" t="s">
        <v>119</v>
      </c>
      <c r="C9" s="141" t="s">
        <v>120</v>
      </c>
      <c r="D9" s="141" t="s">
        <v>121</v>
      </c>
      <c r="E9" s="141" t="s">
        <v>122</v>
      </c>
      <c r="F9" s="141" t="s">
        <v>123</v>
      </c>
      <c r="G9" s="142" t="s">
        <v>124</v>
      </c>
      <c r="H9" s="141" t="s">
        <v>125</v>
      </c>
      <c r="I9" s="141" t="s">
        <v>126</v>
      </c>
      <c r="J9" s="141" t="s">
        <v>127</v>
      </c>
    </row>
    <row r="10" spans="1:13" s="27" customFormat="1" ht="15" customHeight="1" x14ac:dyDescent="0.25">
      <c r="A10" s="143" t="s">
        <v>128</v>
      </c>
      <c r="B10" s="144"/>
      <c r="C10" s="144"/>
      <c r="D10" s="144"/>
      <c r="E10" s="144"/>
      <c r="F10" s="144"/>
      <c r="G10" s="145"/>
      <c r="H10" s="144"/>
      <c r="I10" s="144"/>
      <c r="J10" s="146"/>
    </row>
    <row r="11" spans="1:13" s="27" customFormat="1" ht="21.95" customHeight="1" x14ac:dyDescent="0.25">
      <c r="A11" s="147" t="s">
        <v>129</v>
      </c>
      <c r="B11" s="148">
        <v>250</v>
      </c>
      <c r="C11" s="148">
        <v>0</v>
      </c>
      <c r="D11" s="148">
        <v>0</v>
      </c>
      <c r="E11" s="148">
        <v>0</v>
      </c>
      <c r="F11" s="148">
        <v>0</v>
      </c>
      <c r="G11" s="149">
        <v>0</v>
      </c>
      <c r="H11" s="150">
        <v>2500</v>
      </c>
      <c r="I11" s="148">
        <v>0</v>
      </c>
      <c r="J11" s="151">
        <v>0</v>
      </c>
      <c r="K11" s="152"/>
      <c r="L11" s="152"/>
      <c r="M11" s="152"/>
    </row>
    <row r="12" spans="1:13" s="27" customFormat="1" ht="21.95" customHeight="1" x14ac:dyDescent="0.25">
      <c r="A12" s="153" t="s">
        <v>130</v>
      </c>
      <c r="B12" s="154">
        <v>8</v>
      </c>
      <c r="C12" s="154">
        <v>0</v>
      </c>
      <c r="D12" s="154">
        <v>0</v>
      </c>
      <c r="E12" s="155" t="s">
        <v>48</v>
      </c>
      <c r="F12" s="154">
        <v>0</v>
      </c>
      <c r="G12" s="156">
        <v>0</v>
      </c>
      <c r="H12" s="154">
        <v>0</v>
      </c>
      <c r="I12" s="155" t="s">
        <v>391</v>
      </c>
      <c r="J12" s="157" t="s">
        <v>48</v>
      </c>
      <c r="K12" s="158"/>
      <c r="L12" s="158"/>
      <c r="M12" s="158"/>
    </row>
    <row r="13" spans="1:13" s="27" customFormat="1" ht="21.95" customHeight="1" x14ac:dyDescent="0.25">
      <c r="A13" s="153" t="s">
        <v>131</v>
      </c>
      <c r="B13" s="154">
        <v>0</v>
      </c>
      <c r="C13" s="154">
        <v>0</v>
      </c>
      <c r="D13" s="154">
        <v>0</v>
      </c>
      <c r="E13" s="154">
        <v>0</v>
      </c>
      <c r="F13" s="154">
        <v>0</v>
      </c>
      <c r="G13" s="156">
        <v>0</v>
      </c>
      <c r="H13" s="154">
        <v>0</v>
      </c>
      <c r="I13" s="154">
        <v>0</v>
      </c>
      <c r="J13" s="159">
        <v>0</v>
      </c>
      <c r="K13" s="152"/>
      <c r="L13" s="152"/>
      <c r="M13" s="152"/>
    </row>
    <row r="14" spans="1:13" s="27" customFormat="1" ht="21.95" customHeight="1" x14ac:dyDescent="0.25">
      <c r="A14" s="160" t="s">
        <v>132</v>
      </c>
      <c r="B14" s="161">
        <v>3</v>
      </c>
      <c r="C14" s="162" t="s">
        <v>48</v>
      </c>
      <c r="D14" s="162" t="s">
        <v>48</v>
      </c>
      <c r="E14" s="162" t="s">
        <v>48</v>
      </c>
      <c r="F14" s="162" t="s">
        <v>48</v>
      </c>
      <c r="G14" s="163" t="s">
        <v>48</v>
      </c>
      <c r="H14" s="162" t="s">
        <v>48</v>
      </c>
      <c r="I14" s="162" t="s">
        <v>48</v>
      </c>
      <c r="J14" s="164" t="s">
        <v>48</v>
      </c>
      <c r="K14" s="158"/>
      <c r="L14" s="158"/>
      <c r="M14" s="158"/>
    </row>
    <row r="15" spans="1:13" s="27" customFormat="1" ht="15" customHeight="1" x14ac:dyDescent="0.25">
      <c r="A15" s="165" t="s">
        <v>133</v>
      </c>
      <c r="B15" s="166"/>
      <c r="C15" s="144"/>
      <c r="D15" s="144"/>
      <c r="E15" s="144"/>
      <c r="F15" s="144"/>
      <c r="G15" s="145"/>
      <c r="H15" s="144"/>
      <c r="I15" s="144"/>
      <c r="J15" s="146"/>
      <c r="K15" s="158"/>
      <c r="L15" s="158"/>
      <c r="M15" s="158"/>
    </row>
    <row r="16" spans="1:13" s="27" customFormat="1" ht="21.75" customHeight="1" x14ac:dyDescent="0.25">
      <c r="A16" s="147" t="s">
        <v>134</v>
      </c>
      <c r="B16" s="167">
        <v>0</v>
      </c>
      <c r="C16" s="167">
        <v>0</v>
      </c>
      <c r="D16" s="167">
        <v>0</v>
      </c>
      <c r="E16" s="167">
        <v>0</v>
      </c>
      <c r="F16" s="167">
        <v>0</v>
      </c>
      <c r="G16" s="168">
        <v>0</v>
      </c>
      <c r="H16" s="167">
        <v>0</v>
      </c>
      <c r="I16" s="167">
        <v>0</v>
      </c>
      <c r="J16" s="169">
        <v>0</v>
      </c>
      <c r="K16" s="170"/>
      <c r="L16" s="170"/>
      <c r="M16" s="170"/>
    </row>
    <row r="17" spans="1:13" s="27" customFormat="1" ht="21.75" customHeight="1" x14ac:dyDescent="0.25">
      <c r="A17" s="153" t="s">
        <v>135</v>
      </c>
      <c r="B17" s="154">
        <v>100</v>
      </c>
      <c r="C17" s="154">
        <v>0</v>
      </c>
      <c r="D17" s="154">
        <v>0</v>
      </c>
      <c r="E17" s="154">
        <v>100</v>
      </c>
      <c r="F17" s="154">
        <v>0</v>
      </c>
      <c r="G17" s="156">
        <v>0</v>
      </c>
      <c r="H17" s="154">
        <v>200</v>
      </c>
      <c r="I17" s="154">
        <v>0</v>
      </c>
      <c r="J17" s="159">
        <v>0</v>
      </c>
      <c r="K17" s="152"/>
      <c r="L17" s="152"/>
      <c r="M17" s="152"/>
    </row>
    <row r="18" spans="1:13" s="27" customFormat="1" ht="21.75" customHeight="1" x14ac:dyDescent="0.25">
      <c r="A18" s="153" t="s">
        <v>724</v>
      </c>
      <c r="B18" s="155" t="s">
        <v>136</v>
      </c>
      <c r="C18" s="155" t="s">
        <v>137</v>
      </c>
      <c r="D18" s="155" t="s">
        <v>138</v>
      </c>
      <c r="E18" s="155" t="s">
        <v>139</v>
      </c>
      <c r="F18" s="155" t="s">
        <v>140</v>
      </c>
      <c r="G18" s="171" t="s">
        <v>141</v>
      </c>
      <c r="H18" s="155" t="s">
        <v>142</v>
      </c>
      <c r="I18" s="155" t="s">
        <v>143</v>
      </c>
      <c r="J18" s="157" t="s">
        <v>144</v>
      </c>
      <c r="K18" s="158"/>
      <c r="L18" s="158"/>
      <c r="M18" s="158"/>
    </row>
    <row r="19" spans="1:13" s="27" customFormat="1" ht="21.75" customHeight="1" x14ac:dyDescent="0.25">
      <c r="A19" s="153" t="s">
        <v>145</v>
      </c>
      <c r="B19" s="154">
        <v>3</v>
      </c>
      <c r="C19" s="155" t="s">
        <v>48</v>
      </c>
      <c r="D19" s="155" t="s">
        <v>48</v>
      </c>
      <c r="E19" s="155" t="s">
        <v>48</v>
      </c>
      <c r="F19" s="155" t="s">
        <v>48</v>
      </c>
      <c r="G19" s="171" t="s">
        <v>48</v>
      </c>
      <c r="H19" s="155" t="s">
        <v>48</v>
      </c>
      <c r="I19" s="155" t="s">
        <v>48</v>
      </c>
      <c r="J19" s="157" t="s">
        <v>48</v>
      </c>
      <c r="K19" s="158"/>
      <c r="L19" s="158"/>
      <c r="M19" s="158"/>
    </row>
    <row r="20" spans="1:13" s="27" customFormat="1" ht="21.75" customHeight="1" x14ac:dyDescent="0.25">
      <c r="A20" s="153" t="s">
        <v>146</v>
      </c>
      <c r="B20" s="155" t="s">
        <v>37</v>
      </c>
      <c r="C20" s="155" t="s">
        <v>37</v>
      </c>
      <c r="D20" s="155" t="s">
        <v>393</v>
      </c>
      <c r="E20" s="155" t="s">
        <v>48</v>
      </c>
      <c r="F20" s="155" t="s">
        <v>48</v>
      </c>
      <c r="G20" s="171" t="s">
        <v>48</v>
      </c>
      <c r="H20" s="155" t="s">
        <v>48</v>
      </c>
      <c r="I20" s="155" t="s">
        <v>48</v>
      </c>
      <c r="J20" s="157" t="s">
        <v>48</v>
      </c>
      <c r="K20" s="158"/>
      <c r="L20" s="158"/>
      <c r="M20" s="158"/>
    </row>
    <row r="21" spans="1:13" s="27" customFormat="1" ht="21.75" customHeight="1" x14ac:dyDescent="0.25">
      <c r="A21" s="153" t="s">
        <v>147</v>
      </c>
      <c r="B21" s="154">
        <v>15</v>
      </c>
      <c r="C21" s="155" t="s">
        <v>48</v>
      </c>
      <c r="D21" s="155" t="s">
        <v>48</v>
      </c>
      <c r="E21" s="155" t="s">
        <v>48</v>
      </c>
      <c r="F21" s="155" t="s">
        <v>48</v>
      </c>
      <c r="G21" s="171" t="s">
        <v>48</v>
      </c>
      <c r="H21" s="155" t="s">
        <v>48</v>
      </c>
      <c r="I21" s="155" t="s">
        <v>48</v>
      </c>
      <c r="J21" s="157" t="s">
        <v>48</v>
      </c>
      <c r="K21" s="158"/>
      <c r="L21" s="158"/>
      <c r="M21" s="158"/>
    </row>
    <row r="22" spans="1:13" s="27" customFormat="1" ht="21.75" customHeight="1" x14ac:dyDescent="0.25">
      <c r="A22" s="153" t="s">
        <v>148</v>
      </c>
      <c r="B22" s="154">
        <v>5</v>
      </c>
      <c r="C22" s="154">
        <v>0.28000000000000003</v>
      </c>
      <c r="D22" s="154">
        <v>0.18</v>
      </c>
      <c r="E22" s="154">
        <v>0.3</v>
      </c>
      <c r="F22" s="154">
        <v>0.49</v>
      </c>
      <c r="G22" s="156">
        <v>0.38</v>
      </c>
      <c r="H22" s="154">
        <v>0.65</v>
      </c>
      <c r="I22" s="154">
        <v>0.4</v>
      </c>
      <c r="J22" s="159">
        <v>0.5</v>
      </c>
      <c r="K22" s="152"/>
      <c r="L22" s="152"/>
      <c r="M22" s="152"/>
    </row>
    <row r="23" spans="1:13" s="27" customFormat="1" ht="21.75" customHeight="1" x14ac:dyDescent="0.25">
      <c r="A23" s="153" t="s">
        <v>149</v>
      </c>
      <c r="B23" s="155" t="s">
        <v>48</v>
      </c>
      <c r="C23" s="155" t="s">
        <v>48</v>
      </c>
      <c r="D23" s="155" t="s">
        <v>48</v>
      </c>
      <c r="E23" s="155" t="s">
        <v>48</v>
      </c>
      <c r="F23" s="155" t="s">
        <v>48</v>
      </c>
      <c r="G23" s="171" t="s">
        <v>48</v>
      </c>
      <c r="H23" s="155" t="s">
        <v>48</v>
      </c>
      <c r="I23" s="155" t="s">
        <v>48</v>
      </c>
      <c r="J23" s="157" t="s">
        <v>48</v>
      </c>
      <c r="K23" s="158"/>
      <c r="L23" s="158"/>
      <c r="M23" s="158"/>
    </row>
    <row r="24" spans="1:13" s="27" customFormat="1" ht="21.75" customHeight="1" x14ac:dyDescent="0.25">
      <c r="A24" s="153" t="s">
        <v>150</v>
      </c>
      <c r="B24" s="155" t="s">
        <v>392</v>
      </c>
      <c r="C24" s="155" t="s">
        <v>48</v>
      </c>
      <c r="D24" s="155" t="s">
        <v>48</v>
      </c>
      <c r="E24" s="155" t="s">
        <v>48</v>
      </c>
      <c r="F24" s="155" t="s">
        <v>48</v>
      </c>
      <c r="G24" s="171" t="s">
        <v>48</v>
      </c>
      <c r="H24" s="155" t="s">
        <v>151</v>
      </c>
      <c r="I24" s="155" t="s">
        <v>152</v>
      </c>
      <c r="J24" s="157" t="s">
        <v>48</v>
      </c>
      <c r="K24" s="158"/>
      <c r="L24" s="158"/>
      <c r="M24" s="158"/>
    </row>
    <row r="25" spans="1:13" s="27" customFormat="1" ht="21.75" customHeight="1" x14ac:dyDescent="0.25">
      <c r="A25" s="153" t="s">
        <v>153</v>
      </c>
      <c r="B25" s="155" t="s">
        <v>48</v>
      </c>
      <c r="C25" s="155" t="s">
        <v>48</v>
      </c>
      <c r="D25" s="155" t="s">
        <v>48</v>
      </c>
      <c r="E25" s="155" t="s">
        <v>48</v>
      </c>
      <c r="F25" s="155" t="s">
        <v>48</v>
      </c>
      <c r="G25" s="171" t="s">
        <v>48</v>
      </c>
      <c r="H25" s="155" t="s">
        <v>48</v>
      </c>
      <c r="I25" s="155" t="s">
        <v>397</v>
      </c>
      <c r="J25" s="157" t="s">
        <v>48</v>
      </c>
      <c r="K25" s="158"/>
      <c r="L25" s="158"/>
      <c r="M25" s="158"/>
    </row>
    <row r="26" spans="1:13" s="27" customFormat="1" ht="25.5" x14ac:dyDescent="0.25">
      <c r="A26" s="153" t="s">
        <v>154</v>
      </c>
      <c r="B26" s="155" t="s">
        <v>37</v>
      </c>
      <c r="C26" s="155" t="s">
        <v>390</v>
      </c>
      <c r="D26" s="155" t="s">
        <v>394</v>
      </c>
      <c r="E26" s="155" t="s">
        <v>395</v>
      </c>
      <c r="F26" s="155" t="s">
        <v>48</v>
      </c>
      <c r="G26" s="171" t="s">
        <v>155</v>
      </c>
      <c r="H26" s="155" t="s">
        <v>396</v>
      </c>
      <c r="I26" s="155" t="s">
        <v>398</v>
      </c>
      <c r="J26" s="157" t="s">
        <v>399</v>
      </c>
      <c r="K26" s="158"/>
      <c r="L26" s="158"/>
      <c r="M26" s="158"/>
    </row>
    <row r="27" spans="1:13" s="27" customFormat="1" ht="21.75" customHeight="1" x14ac:dyDescent="0.25">
      <c r="A27" s="160" t="s">
        <v>156</v>
      </c>
      <c r="B27" s="172" t="s">
        <v>157</v>
      </c>
      <c r="C27" s="172" t="s">
        <v>157</v>
      </c>
      <c r="D27" s="172" t="s">
        <v>157</v>
      </c>
      <c r="E27" s="172" t="s">
        <v>157</v>
      </c>
      <c r="F27" s="172" t="s">
        <v>158</v>
      </c>
      <c r="G27" s="173" t="s">
        <v>158</v>
      </c>
      <c r="H27" s="172" t="s">
        <v>157</v>
      </c>
      <c r="I27" s="172" t="s">
        <v>158</v>
      </c>
      <c r="J27" s="174" t="s">
        <v>158</v>
      </c>
      <c r="K27" s="158"/>
      <c r="L27" s="158"/>
      <c r="M27" s="158"/>
    </row>
    <row r="28" spans="1:13" s="27" customFormat="1" ht="42.75" customHeight="1" x14ac:dyDescent="0.25">
      <c r="A28" s="175" t="s">
        <v>110</v>
      </c>
      <c r="B28" s="176" t="s">
        <v>159</v>
      </c>
      <c r="C28" s="177" t="s">
        <v>111</v>
      </c>
      <c r="D28" s="177" t="s">
        <v>112</v>
      </c>
      <c r="E28" s="133" t="s">
        <v>113</v>
      </c>
      <c r="F28" s="134" t="s">
        <v>115</v>
      </c>
      <c r="G28" s="132" t="s">
        <v>160</v>
      </c>
      <c r="H28" s="132" t="s">
        <v>117</v>
      </c>
      <c r="I28" s="133" t="s">
        <v>161</v>
      </c>
      <c r="J28" s="134" t="s">
        <v>162</v>
      </c>
    </row>
    <row r="29" spans="1:13" x14ac:dyDescent="0.25">
      <c r="A29" s="139"/>
      <c r="B29" s="139"/>
      <c r="C29" s="139"/>
      <c r="D29" s="139"/>
    </row>
    <row r="30" spans="1:13" x14ac:dyDescent="0.25">
      <c r="A30" s="139"/>
      <c r="B30" s="139"/>
      <c r="C30" s="139"/>
      <c r="D30" s="139"/>
    </row>
    <row r="31" spans="1:13" x14ac:dyDescent="0.25">
      <c r="A31" s="139"/>
      <c r="B31" s="139"/>
      <c r="C31" s="139"/>
      <c r="D31" s="139"/>
    </row>
    <row r="32" spans="1:13" x14ac:dyDescent="0.25">
      <c r="A32" s="139"/>
      <c r="B32" s="139"/>
      <c r="C32" s="139"/>
      <c r="D32" s="139"/>
    </row>
  </sheetData>
  <pageMargins left="0.7" right="0.7" top="0.75" bottom="0.75" header="0.3" footer="0.3"/>
  <pageSetup scale="52" fitToHeight="0" orientation="landscape" r:id="rId1"/>
  <rowBreaks count="1" manualBreakCount="1">
    <brk id="53" max="10"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3FAC67-A87C-4F87-91E1-1063D13E03FB}">
  <sheetPr>
    <pageSetUpPr fitToPage="1"/>
  </sheetPr>
  <dimension ref="A1:O39"/>
  <sheetViews>
    <sheetView zoomScale="115" zoomScaleNormal="115" workbookViewId="0">
      <selection activeCell="G4" sqref="G4"/>
    </sheetView>
  </sheetViews>
  <sheetFormatPr defaultRowHeight="15" x14ac:dyDescent="0.25"/>
  <cols>
    <col min="1" max="1" width="31" style="21" customWidth="1"/>
    <col min="2" max="9" width="23.7109375" style="21" customWidth="1"/>
    <col min="10" max="16384" width="9.140625" style="21"/>
  </cols>
  <sheetData>
    <row r="1" spans="1:15" x14ac:dyDescent="0.25">
      <c r="A1" s="20"/>
      <c r="B1" s="20"/>
      <c r="C1" s="20"/>
      <c r="D1" s="20"/>
    </row>
    <row r="2" spans="1:15" x14ac:dyDescent="0.25">
      <c r="A2" s="22" t="s">
        <v>386</v>
      </c>
      <c r="B2" s="22"/>
      <c r="C2" s="22"/>
      <c r="D2" s="22"/>
    </row>
    <row r="3" spans="1:15" x14ac:dyDescent="0.25">
      <c r="A3" s="20"/>
      <c r="B3" s="20"/>
      <c r="C3" s="20"/>
      <c r="D3" s="20"/>
    </row>
    <row r="4" spans="1:15" ht="20.25" x14ac:dyDescent="0.3">
      <c r="A4" s="310" t="s">
        <v>765</v>
      </c>
      <c r="B4" s="20"/>
      <c r="C4" s="20"/>
      <c r="D4" s="20"/>
    </row>
    <row r="5" spans="1:15" x14ac:dyDescent="0.25">
      <c r="A5" s="20" t="s">
        <v>17</v>
      </c>
      <c r="B5" s="20"/>
      <c r="C5" s="20"/>
      <c r="D5" s="20"/>
    </row>
    <row r="6" spans="1:15" x14ac:dyDescent="0.25">
      <c r="A6" s="21" t="s">
        <v>18</v>
      </c>
    </row>
    <row r="7" spans="1:15" x14ac:dyDescent="0.25">
      <c r="A7" s="20"/>
      <c r="B7" s="20"/>
      <c r="C7" s="20"/>
      <c r="D7" s="20"/>
    </row>
    <row r="8" spans="1:15" x14ac:dyDescent="0.25">
      <c r="A8" s="23" t="s">
        <v>387</v>
      </c>
      <c r="B8" s="23"/>
      <c r="C8" s="23"/>
      <c r="D8" s="23"/>
    </row>
    <row r="9" spans="1:15" s="27" customFormat="1" ht="45" x14ac:dyDescent="0.25">
      <c r="A9" s="140" t="s">
        <v>217</v>
      </c>
      <c r="B9" s="26" t="s">
        <v>218</v>
      </c>
      <c r="C9" s="26" t="s">
        <v>21</v>
      </c>
      <c r="D9" s="26" t="s">
        <v>219</v>
      </c>
      <c r="E9" s="26" t="s">
        <v>220</v>
      </c>
      <c r="F9" s="26" t="s">
        <v>221</v>
      </c>
      <c r="G9" s="25" t="s">
        <v>222</v>
      </c>
      <c r="H9" s="26" t="s">
        <v>23</v>
      </c>
      <c r="I9" s="26" t="s">
        <v>25</v>
      </c>
    </row>
    <row r="10" spans="1:15" s="27" customFormat="1" x14ac:dyDescent="0.25">
      <c r="A10" s="201" t="s">
        <v>223</v>
      </c>
      <c r="B10" s="136"/>
      <c r="C10" s="136"/>
      <c r="D10" s="136"/>
      <c r="E10" s="136"/>
      <c r="F10" s="136"/>
      <c r="G10" s="202"/>
      <c r="H10" s="136"/>
      <c r="I10" s="178"/>
    </row>
    <row r="11" spans="1:15" s="27" customFormat="1" ht="20.100000000000001" customHeight="1" x14ac:dyDescent="0.25">
      <c r="A11" s="203" t="s">
        <v>224</v>
      </c>
      <c r="B11" s="204" t="s">
        <v>37</v>
      </c>
      <c r="C11" s="204" t="s">
        <v>37</v>
      </c>
      <c r="D11" s="204" t="s">
        <v>400</v>
      </c>
      <c r="E11" s="204"/>
      <c r="F11" s="204"/>
      <c r="G11" s="205" t="s">
        <v>37</v>
      </c>
      <c r="H11" s="204" t="s">
        <v>37</v>
      </c>
      <c r="I11" s="204" t="s">
        <v>37</v>
      </c>
      <c r="J11" s="206"/>
      <c r="K11" s="206"/>
      <c r="L11" s="206"/>
      <c r="M11" s="206"/>
      <c r="N11" s="206"/>
      <c r="O11" s="206"/>
    </row>
    <row r="12" spans="1:15" s="27" customFormat="1" ht="20.100000000000001" customHeight="1" x14ac:dyDescent="0.25">
      <c r="A12" s="207" t="s">
        <v>725</v>
      </c>
      <c r="B12" s="208" t="s">
        <v>37</v>
      </c>
      <c r="C12" s="208" t="s">
        <v>37</v>
      </c>
      <c r="D12" s="208" t="s">
        <v>225</v>
      </c>
      <c r="E12" s="208"/>
      <c r="F12" s="208"/>
      <c r="G12" s="209" t="s">
        <v>37</v>
      </c>
      <c r="H12" s="208" t="s">
        <v>37</v>
      </c>
      <c r="I12" s="208" t="s">
        <v>37</v>
      </c>
      <c r="J12" s="206"/>
      <c r="K12" s="206"/>
      <c r="L12" s="206"/>
      <c r="M12" s="206"/>
      <c r="N12" s="206"/>
      <c r="O12" s="206"/>
    </row>
    <row r="13" spans="1:15" s="27" customFormat="1" ht="20.100000000000001" customHeight="1" x14ac:dyDescent="0.25">
      <c r="A13" s="210" t="s">
        <v>226</v>
      </c>
      <c r="B13" s="311">
        <v>1000</v>
      </c>
      <c r="C13" s="311">
        <v>1000</v>
      </c>
      <c r="D13" s="311">
        <v>1000</v>
      </c>
      <c r="E13" s="211" t="s">
        <v>227</v>
      </c>
      <c r="F13" s="211" t="s">
        <v>227</v>
      </c>
      <c r="G13" s="314">
        <v>1000</v>
      </c>
      <c r="H13" s="311">
        <v>1000</v>
      </c>
      <c r="I13" s="311">
        <v>1000</v>
      </c>
      <c r="J13" s="212"/>
      <c r="K13" s="212"/>
      <c r="L13" s="212"/>
      <c r="M13" s="212"/>
      <c r="N13" s="212"/>
      <c r="O13" s="212"/>
    </row>
    <row r="14" spans="1:15" s="27" customFormat="1" ht="20.100000000000001" customHeight="1" x14ac:dyDescent="0.25">
      <c r="A14" s="210" t="s">
        <v>726</v>
      </c>
      <c r="B14" s="208" t="s">
        <v>228</v>
      </c>
      <c r="C14" s="208" t="s">
        <v>228</v>
      </c>
      <c r="D14" s="213"/>
      <c r="E14" s="213"/>
      <c r="F14" s="213"/>
      <c r="G14" s="209" t="s">
        <v>6</v>
      </c>
      <c r="H14" s="208" t="s">
        <v>228</v>
      </c>
      <c r="I14" s="213"/>
      <c r="J14" s="214"/>
      <c r="K14" s="214"/>
      <c r="L14" s="214"/>
      <c r="M14" s="206"/>
      <c r="N14" s="206"/>
      <c r="O14" s="206"/>
    </row>
    <row r="15" spans="1:15" s="27" customFormat="1" ht="20.100000000000001" customHeight="1" x14ac:dyDescent="0.25">
      <c r="A15" s="215" t="s">
        <v>229</v>
      </c>
      <c r="B15" s="312">
        <v>1500</v>
      </c>
      <c r="C15" s="313">
        <v>1500</v>
      </c>
      <c r="D15" s="313">
        <v>1500</v>
      </c>
      <c r="E15" s="216"/>
      <c r="F15" s="216"/>
      <c r="G15" s="315">
        <v>1500</v>
      </c>
      <c r="H15" s="313">
        <v>1500</v>
      </c>
      <c r="I15" s="313">
        <v>1500</v>
      </c>
      <c r="J15" s="212"/>
      <c r="K15" s="212"/>
      <c r="L15" s="212"/>
      <c r="M15" s="212"/>
      <c r="N15" s="212"/>
      <c r="O15" s="212"/>
    </row>
    <row r="16" spans="1:15" s="27" customFormat="1" ht="15" customHeight="1" x14ac:dyDescent="0.25">
      <c r="A16" s="217" t="s">
        <v>230</v>
      </c>
      <c r="B16" s="218"/>
      <c r="C16" s="218"/>
      <c r="D16" s="218"/>
      <c r="E16" s="218"/>
      <c r="F16" s="218"/>
      <c r="G16" s="219"/>
      <c r="H16" s="218"/>
      <c r="I16" s="220"/>
      <c r="J16" s="221"/>
    </row>
    <row r="17" spans="1:15" s="27" customFormat="1" ht="31.5" x14ac:dyDescent="0.25">
      <c r="A17" s="222" t="s">
        <v>231</v>
      </c>
      <c r="B17" s="223" t="s">
        <v>232</v>
      </c>
      <c r="C17" s="224" t="s">
        <v>232</v>
      </c>
      <c r="D17" s="224" t="s">
        <v>232</v>
      </c>
      <c r="E17" s="224"/>
      <c r="F17" s="224"/>
      <c r="G17" s="225" t="s">
        <v>232</v>
      </c>
      <c r="H17" s="224" t="s">
        <v>232</v>
      </c>
      <c r="I17" s="224" t="s">
        <v>232</v>
      </c>
      <c r="J17" s="206"/>
      <c r="K17" s="206"/>
      <c r="L17" s="206"/>
      <c r="M17" s="206"/>
      <c r="N17" s="206"/>
      <c r="O17" s="206"/>
    </row>
    <row r="18" spans="1:15" s="27" customFormat="1" ht="15.75" x14ac:dyDescent="0.25">
      <c r="A18" s="210" t="s">
        <v>727</v>
      </c>
      <c r="B18" s="213" t="s">
        <v>233</v>
      </c>
      <c r="C18" s="213" t="s">
        <v>233</v>
      </c>
      <c r="D18" s="213" t="s">
        <v>233</v>
      </c>
      <c r="E18" s="213"/>
      <c r="F18" s="213"/>
      <c r="G18" s="226" t="s">
        <v>233</v>
      </c>
      <c r="H18" s="213" t="s">
        <v>233</v>
      </c>
      <c r="I18" s="213" t="s">
        <v>233</v>
      </c>
      <c r="J18" s="206"/>
      <c r="K18" s="206"/>
      <c r="L18" s="206"/>
      <c r="M18" s="206"/>
      <c r="N18" s="206"/>
      <c r="O18" s="206"/>
    </row>
    <row r="19" spans="1:15" s="27" customFormat="1" ht="63" x14ac:dyDescent="0.25">
      <c r="A19" s="210" t="s">
        <v>234</v>
      </c>
      <c r="B19" s="213" t="s">
        <v>235</v>
      </c>
      <c r="C19" s="213" t="s">
        <v>235</v>
      </c>
      <c r="D19" s="213" t="s">
        <v>235</v>
      </c>
      <c r="E19" s="213"/>
      <c r="F19" s="213"/>
      <c r="G19" s="226" t="s">
        <v>236</v>
      </c>
      <c r="H19" s="213" t="s">
        <v>235</v>
      </c>
      <c r="I19" s="213" t="s">
        <v>235</v>
      </c>
      <c r="J19" s="227"/>
      <c r="K19" s="227"/>
      <c r="L19" s="227"/>
      <c r="M19" s="214"/>
      <c r="N19" s="214"/>
      <c r="O19" s="214"/>
    </row>
    <row r="20" spans="1:15" s="27" customFormat="1" ht="20.100000000000001" customHeight="1" x14ac:dyDescent="0.25">
      <c r="A20" s="210" t="s">
        <v>237</v>
      </c>
      <c r="B20" s="213" t="s">
        <v>238</v>
      </c>
      <c r="C20" s="213" t="s">
        <v>238</v>
      </c>
      <c r="D20" s="213" t="s">
        <v>238</v>
      </c>
      <c r="E20" s="213"/>
      <c r="F20" s="213"/>
      <c r="G20" s="226" t="s">
        <v>238</v>
      </c>
      <c r="H20" s="213" t="s">
        <v>238</v>
      </c>
      <c r="I20" s="213" t="s">
        <v>238</v>
      </c>
      <c r="J20" s="206"/>
      <c r="K20" s="206"/>
      <c r="L20" s="206"/>
      <c r="M20" s="206"/>
      <c r="N20" s="206"/>
      <c r="O20" s="206"/>
    </row>
    <row r="21" spans="1:15" s="27" customFormat="1" ht="20.100000000000001" customHeight="1" x14ac:dyDescent="0.25">
      <c r="A21" s="210" t="s">
        <v>239</v>
      </c>
      <c r="B21" s="213" t="s">
        <v>238</v>
      </c>
      <c r="C21" s="213" t="s">
        <v>238</v>
      </c>
      <c r="D21" s="213" t="s">
        <v>240</v>
      </c>
      <c r="E21" s="213"/>
      <c r="F21" s="213"/>
      <c r="G21" s="226" t="s">
        <v>238</v>
      </c>
      <c r="H21" s="213" t="s">
        <v>238</v>
      </c>
      <c r="I21" s="213" t="s">
        <v>238</v>
      </c>
      <c r="J21" s="206"/>
      <c r="K21" s="206"/>
      <c r="L21" s="206"/>
      <c r="M21" s="206"/>
      <c r="N21" s="206"/>
      <c r="O21" s="206"/>
    </row>
    <row r="22" spans="1:15" s="27" customFormat="1" ht="20.100000000000001" customHeight="1" x14ac:dyDescent="0.25">
      <c r="A22" s="210" t="s">
        <v>241</v>
      </c>
      <c r="B22" s="213" t="s">
        <v>242</v>
      </c>
      <c r="C22" s="213" t="s">
        <v>242</v>
      </c>
      <c r="D22" s="213" t="s">
        <v>240</v>
      </c>
      <c r="E22" s="213"/>
      <c r="F22" s="213"/>
      <c r="G22" s="226" t="s">
        <v>242</v>
      </c>
      <c r="H22" s="213" t="s">
        <v>242</v>
      </c>
      <c r="I22" s="213" t="s">
        <v>242</v>
      </c>
      <c r="J22" s="206"/>
      <c r="K22" s="206"/>
      <c r="L22" s="206"/>
      <c r="M22" s="206"/>
      <c r="N22" s="206"/>
      <c r="O22" s="206"/>
    </row>
    <row r="23" spans="1:15" s="27" customFormat="1" ht="20.100000000000001" customHeight="1" x14ac:dyDescent="0.25">
      <c r="A23" s="210" t="s">
        <v>243</v>
      </c>
      <c r="B23" s="213" t="s">
        <v>244</v>
      </c>
      <c r="C23" s="213" t="s">
        <v>242</v>
      </c>
      <c r="D23" s="213" t="s">
        <v>240</v>
      </c>
      <c r="E23" s="213"/>
      <c r="F23" s="213"/>
      <c r="G23" s="226" t="s">
        <v>242</v>
      </c>
      <c r="H23" s="213" t="s">
        <v>242</v>
      </c>
      <c r="I23" s="213" t="s">
        <v>242</v>
      </c>
      <c r="J23" s="206"/>
      <c r="K23" s="206"/>
      <c r="L23" s="206"/>
      <c r="M23" s="206"/>
      <c r="N23" s="206"/>
      <c r="O23" s="206"/>
    </row>
    <row r="24" spans="1:15" s="27" customFormat="1" ht="20.100000000000001" customHeight="1" x14ac:dyDescent="0.25">
      <c r="A24" s="215" t="s">
        <v>245</v>
      </c>
      <c r="B24" s="228" t="s">
        <v>246</v>
      </c>
      <c r="C24" s="229" t="s">
        <v>247</v>
      </c>
      <c r="D24" s="229" t="s">
        <v>240</v>
      </c>
      <c r="E24" s="229"/>
      <c r="F24" s="229"/>
      <c r="G24" s="230" t="s">
        <v>246</v>
      </c>
      <c r="H24" s="229" t="s">
        <v>247</v>
      </c>
      <c r="I24" s="229" t="s">
        <v>246</v>
      </c>
      <c r="J24" s="206"/>
      <c r="K24" s="206"/>
      <c r="L24" s="206"/>
      <c r="M24" s="206"/>
      <c r="N24" s="206"/>
      <c r="O24" s="206"/>
    </row>
    <row r="25" spans="1:15" s="27" customFormat="1" ht="15" customHeight="1" x14ac:dyDescent="0.25">
      <c r="A25" s="217" t="s">
        <v>248</v>
      </c>
      <c r="B25" s="218"/>
      <c r="C25" s="218"/>
      <c r="D25" s="231"/>
      <c r="E25" s="231"/>
      <c r="F25" s="231"/>
      <c r="G25" s="232"/>
      <c r="H25" s="231"/>
      <c r="I25" s="233"/>
      <c r="J25" s="214"/>
      <c r="K25" s="214"/>
      <c r="L25" s="214"/>
      <c r="M25" s="214"/>
    </row>
    <row r="26" spans="1:15" s="27" customFormat="1" ht="31.5" x14ac:dyDescent="0.25">
      <c r="A26" s="222" t="s">
        <v>231</v>
      </c>
      <c r="B26" s="223" t="s">
        <v>232</v>
      </c>
      <c r="C26" s="224" t="s">
        <v>232</v>
      </c>
      <c r="D26" s="224" t="s">
        <v>240</v>
      </c>
      <c r="E26" s="224"/>
      <c r="F26" s="224"/>
      <c r="G26" s="225" t="s">
        <v>232</v>
      </c>
      <c r="H26" s="224" t="s">
        <v>232</v>
      </c>
      <c r="I26" s="224" t="s">
        <v>232</v>
      </c>
      <c r="J26" s="206"/>
      <c r="K26" s="206"/>
      <c r="L26" s="206"/>
      <c r="M26" s="206"/>
      <c r="N26" s="206"/>
      <c r="O26" s="206"/>
    </row>
    <row r="27" spans="1:15" s="27" customFormat="1" ht="63" x14ac:dyDescent="0.25">
      <c r="A27" s="210" t="s">
        <v>234</v>
      </c>
      <c r="B27" s="213" t="s">
        <v>238</v>
      </c>
      <c r="C27" s="213" t="s">
        <v>235</v>
      </c>
      <c r="D27" s="213" t="s">
        <v>240</v>
      </c>
      <c r="E27" s="213"/>
      <c r="F27" s="213"/>
      <c r="G27" s="226" t="s">
        <v>236</v>
      </c>
      <c r="H27" s="213" t="s">
        <v>235</v>
      </c>
      <c r="I27" s="213" t="s">
        <v>235</v>
      </c>
      <c r="J27" s="227"/>
      <c r="K27" s="227"/>
      <c r="L27" s="227"/>
      <c r="M27" s="214"/>
      <c r="N27" s="214"/>
      <c r="O27" s="214"/>
    </row>
    <row r="28" spans="1:15" s="27" customFormat="1" ht="20.100000000000001" customHeight="1" x14ac:dyDescent="0.25">
      <c r="A28" s="210" t="s">
        <v>237</v>
      </c>
      <c r="B28" s="213" t="s">
        <v>238</v>
      </c>
      <c r="C28" s="213" t="s">
        <v>238</v>
      </c>
      <c r="D28" s="213" t="s">
        <v>240</v>
      </c>
      <c r="E28" s="213"/>
      <c r="F28" s="213"/>
      <c r="G28" s="226" t="s">
        <v>238</v>
      </c>
      <c r="H28" s="213" t="s">
        <v>238</v>
      </c>
      <c r="I28" s="213" t="s">
        <v>238</v>
      </c>
      <c r="J28" s="206"/>
      <c r="K28" s="206"/>
      <c r="L28" s="206"/>
      <c r="M28" s="206"/>
      <c r="N28" s="206"/>
      <c r="O28" s="206"/>
    </row>
    <row r="29" spans="1:15" s="27" customFormat="1" ht="20.100000000000001" customHeight="1" x14ac:dyDescent="0.25">
      <c r="A29" s="215" t="s">
        <v>239</v>
      </c>
      <c r="B29" s="228" t="s">
        <v>238</v>
      </c>
      <c r="C29" s="228" t="s">
        <v>238</v>
      </c>
      <c r="D29" s="228" t="s">
        <v>240</v>
      </c>
      <c r="E29" s="228"/>
      <c r="F29" s="228"/>
      <c r="G29" s="234" t="s">
        <v>238</v>
      </c>
      <c r="H29" s="228" t="s">
        <v>238</v>
      </c>
      <c r="I29" s="228" t="s">
        <v>238</v>
      </c>
      <c r="J29" s="206"/>
      <c r="K29" s="206"/>
      <c r="L29" s="206"/>
      <c r="M29" s="206"/>
      <c r="N29" s="206"/>
      <c r="O29" s="206"/>
    </row>
    <row r="30" spans="1:15" s="27" customFormat="1" ht="15" customHeight="1" x14ac:dyDescent="0.25">
      <c r="A30" s="217" t="s">
        <v>249</v>
      </c>
      <c r="B30" s="218"/>
      <c r="C30" s="218"/>
      <c r="D30" s="218"/>
      <c r="E30" s="218"/>
      <c r="F30" s="218"/>
      <c r="G30" s="219"/>
      <c r="H30" s="218"/>
      <c r="I30" s="220"/>
      <c r="J30" s="221"/>
    </row>
    <row r="31" spans="1:15" s="27" customFormat="1" ht="20.100000000000001" customHeight="1" x14ac:dyDescent="0.25">
      <c r="A31" s="222" t="s">
        <v>250</v>
      </c>
      <c r="B31" s="223"/>
      <c r="C31" s="204" t="s">
        <v>45</v>
      </c>
      <c r="D31" s="204" t="s">
        <v>45</v>
      </c>
      <c r="E31" s="204"/>
      <c r="F31" s="204"/>
      <c r="G31" s="205" t="s">
        <v>45</v>
      </c>
      <c r="H31" s="204" t="s">
        <v>45</v>
      </c>
      <c r="I31" s="204" t="s">
        <v>45</v>
      </c>
      <c r="J31" s="206"/>
      <c r="K31" s="206"/>
      <c r="L31" s="206"/>
      <c r="M31" s="206"/>
      <c r="N31" s="206"/>
      <c r="O31" s="206"/>
    </row>
    <row r="32" spans="1:15" s="27" customFormat="1" ht="20.100000000000001" customHeight="1" x14ac:dyDescent="0.25">
      <c r="A32" s="210" t="s">
        <v>251</v>
      </c>
      <c r="B32" s="213"/>
      <c r="C32" s="235">
        <v>28</v>
      </c>
      <c r="D32" s="235">
        <v>26</v>
      </c>
      <c r="E32" s="235"/>
      <c r="F32" s="235"/>
      <c r="G32" s="236">
        <v>26</v>
      </c>
      <c r="H32" s="235">
        <v>27</v>
      </c>
      <c r="I32" s="235">
        <v>26</v>
      </c>
      <c r="J32" s="237"/>
      <c r="K32" s="237"/>
      <c r="L32" s="237"/>
      <c r="M32" s="237"/>
      <c r="N32" s="237"/>
      <c r="O32" s="237"/>
    </row>
    <row r="33" spans="1:15" s="27" customFormat="1" ht="20.100000000000001" customHeight="1" x14ac:dyDescent="0.25">
      <c r="A33" s="210" t="s">
        <v>252</v>
      </c>
      <c r="B33" s="208" t="s">
        <v>253</v>
      </c>
      <c r="C33" s="208" t="s">
        <v>253</v>
      </c>
      <c r="D33" s="208" t="s">
        <v>253</v>
      </c>
      <c r="E33" s="208"/>
      <c r="F33" s="208"/>
      <c r="G33" s="209" t="s">
        <v>253</v>
      </c>
      <c r="H33" s="208" t="s">
        <v>253</v>
      </c>
      <c r="I33" s="208" t="s">
        <v>253</v>
      </c>
      <c r="J33" s="206"/>
      <c r="K33" s="206"/>
      <c r="L33" s="206"/>
      <c r="M33" s="206"/>
      <c r="N33" s="206"/>
      <c r="O33" s="206"/>
    </row>
    <row r="34" spans="1:15" s="27" customFormat="1" ht="15.75" x14ac:dyDescent="0.25">
      <c r="A34" s="215" t="s">
        <v>254</v>
      </c>
      <c r="B34" s="238" t="s">
        <v>255</v>
      </c>
      <c r="C34" s="238" t="s">
        <v>255</v>
      </c>
      <c r="D34" s="238" t="s">
        <v>255</v>
      </c>
      <c r="E34" s="238"/>
      <c r="F34" s="238"/>
      <c r="G34" s="239" t="s">
        <v>255</v>
      </c>
      <c r="H34" s="238" t="s">
        <v>255</v>
      </c>
      <c r="I34" s="238" t="s">
        <v>255</v>
      </c>
      <c r="J34" s="206"/>
      <c r="K34" s="206"/>
      <c r="L34" s="206"/>
      <c r="M34" s="206"/>
      <c r="N34" s="206"/>
      <c r="O34" s="206"/>
    </row>
    <row r="35" spans="1:15" s="27" customFormat="1" ht="36.75" customHeight="1" x14ac:dyDescent="0.25">
      <c r="A35" s="240" t="s">
        <v>110</v>
      </c>
      <c r="B35" s="131" t="s">
        <v>111</v>
      </c>
      <c r="C35" s="177" t="s">
        <v>112</v>
      </c>
      <c r="D35" s="176" t="s">
        <v>113</v>
      </c>
      <c r="E35" s="134" t="s">
        <v>115</v>
      </c>
      <c r="F35" s="131" t="s">
        <v>117</v>
      </c>
      <c r="G35" s="134" t="s">
        <v>256</v>
      </c>
      <c r="H35" s="241"/>
      <c r="I35" s="138"/>
    </row>
    <row r="36" spans="1:15" x14ac:dyDescent="0.25">
      <c r="A36" s="139"/>
      <c r="B36" s="139"/>
      <c r="C36" s="139"/>
      <c r="D36" s="139"/>
    </row>
    <row r="37" spans="1:15" x14ac:dyDescent="0.25">
      <c r="A37" s="139"/>
      <c r="B37" s="139"/>
      <c r="C37" s="139"/>
      <c r="D37" s="139"/>
    </row>
    <row r="38" spans="1:15" x14ac:dyDescent="0.25">
      <c r="A38" s="139"/>
      <c r="B38" s="139"/>
      <c r="C38" s="139"/>
      <c r="D38" s="139"/>
    </row>
    <row r="39" spans="1:15" x14ac:dyDescent="0.25">
      <c r="A39" s="139"/>
      <c r="B39" s="139"/>
      <c r="C39" s="139"/>
      <c r="D39" s="139"/>
    </row>
  </sheetData>
  <pageMargins left="0.7" right="0.7" top="0.75" bottom="0.75" header="0.3" footer="0.3"/>
  <pageSetup scale="53" fitToHeight="0" orientation="landscape" r:id="rId1"/>
  <rowBreaks count="1" manualBreakCount="1">
    <brk id="44" max="10"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E4D10-1566-4E0E-ACA0-FC6AEEF60617}">
  <sheetPr>
    <pageSetUpPr fitToPage="1"/>
  </sheetPr>
  <dimension ref="A1:O43"/>
  <sheetViews>
    <sheetView zoomScaleNormal="100" workbookViewId="0">
      <selection activeCell="J9" sqref="J9"/>
    </sheetView>
  </sheetViews>
  <sheetFormatPr defaultRowHeight="15" x14ac:dyDescent="0.25"/>
  <cols>
    <col min="1" max="1" width="29.85546875" style="21" customWidth="1"/>
    <col min="2" max="8" width="23.7109375" style="21" customWidth="1"/>
    <col min="9" max="9" width="28.28515625" style="21" customWidth="1"/>
    <col min="10" max="10" width="27.7109375" style="21" customWidth="1"/>
    <col min="11" max="16384" width="9.140625" style="21"/>
  </cols>
  <sheetData>
    <row r="1" spans="1:15" x14ac:dyDescent="0.25">
      <c r="A1" s="20"/>
      <c r="B1" s="20"/>
      <c r="C1" s="20"/>
      <c r="D1" s="20"/>
      <c r="E1" s="20"/>
    </row>
    <row r="2" spans="1:15" x14ac:dyDescent="0.25">
      <c r="A2" s="22" t="s">
        <v>386</v>
      </c>
      <c r="B2" s="22"/>
      <c r="C2" s="22"/>
      <c r="D2" s="22"/>
      <c r="E2" s="22"/>
    </row>
    <row r="3" spans="1:15" x14ac:dyDescent="0.25">
      <c r="A3" s="20"/>
      <c r="B3" s="20"/>
      <c r="C3" s="20"/>
      <c r="D3" s="20"/>
      <c r="E3" s="20"/>
    </row>
    <row r="4" spans="1:15" ht="20.25" x14ac:dyDescent="0.3">
      <c r="A4" s="310" t="s">
        <v>766</v>
      </c>
      <c r="B4" s="20"/>
      <c r="C4" s="20"/>
      <c r="D4" s="20"/>
      <c r="E4" s="20"/>
    </row>
    <row r="5" spans="1:15" x14ac:dyDescent="0.25">
      <c r="A5" s="20" t="s">
        <v>17</v>
      </c>
      <c r="B5" s="20"/>
      <c r="C5" s="20"/>
      <c r="D5" s="20"/>
      <c r="E5" s="20"/>
    </row>
    <row r="6" spans="1:15" x14ac:dyDescent="0.25">
      <c r="A6" s="21" t="s">
        <v>18</v>
      </c>
    </row>
    <row r="7" spans="1:15" x14ac:dyDescent="0.25">
      <c r="A7" s="20"/>
      <c r="B7" s="20"/>
      <c r="C7" s="20"/>
      <c r="D7" s="20"/>
      <c r="E7" s="20"/>
    </row>
    <row r="8" spans="1:15" x14ac:dyDescent="0.25">
      <c r="A8" s="23" t="s">
        <v>388</v>
      </c>
      <c r="B8" s="23"/>
      <c r="C8" s="23"/>
      <c r="D8" s="23"/>
      <c r="E8" s="23"/>
    </row>
    <row r="9" spans="1:15" s="27" customFormat="1" ht="45" x14ac:dyDescent="0.25">
      <c r="A9" s="140" t="s">
        <v>257</v>
      </c>
      <c r="B9" s="26" t="s">
        <v>21</v>
      </c>
      <c r="C9" s="26" t="s">
        <v>258</v>
      </c>
      <c r="D9" s="26" t="s">
        <v>259</v>
      </c>
      <c r="E9" s="26" t="s">
        <v>260</v>
      </c>
      <c r="F9" s="26" t="s">
        <v>23</v>
      </c>
      <c r="G9" s="26" t="s">
        <v>25</v>
      </c>
      <c r="H9" s="26" t="s">
        <v>124</v>
      </c>
      <c r="I9" s="242" t="s">
        <v>261</v>
      </c>
      <c r="J9" s="134" t="s">
        <v>262</v>
      </c>
    </row>
    <row r="10" spans="1:15" s="27" customFormat="1" x14ac:dyDescent="0.25">
      <c r="A10" s="201" t="s">
        <v>223</v>
      </c>
      <c r="B10" s="136"/>
      <c r="C10" s="136"/>
      <c r="D10" s="136"/>
      <c r="E10" s="136"/>
      <c r="F10" s="136"/>
      <c r="G10" s="136"/>
      <c r="H10" s="136"/>
      <c r="I10" s="202"/>
      <c r="J10" s="244"/>
    </row>
    <row r="11" spans="1:15" s="27" customFormat="1" ht="30" x14ac:dyDescent="0.25">
      <c r="A11" s="245" t="s">
        <v>263</v>
      </c>
      <c r="B11" s="316">
        <v>10</v>
      </c>
      <c r="C11" s="317">
        <v>10</v>
      </c>
      <c r="D11" s="316">
        <v>10</v>
      </c>
      <c r="E11" s="247"/>
      <c r="F11" s="316">
        <v>10</v>
      </c>
      <c r="G11" s="316">
        <v>10</v>
      </c>
      <c r="H11" s="248" t="s">
        <v>401</v>
      </c>
      <c r="I11" s="318">
        <v>10</v>
      </c>
      <c r="J11" s="316">
        <v>10</v>
      </c>
      <c r="K11" s="250"/>
      <c r="L11" s="250"/>
      <c r="M11" s="250"/>
      <c r="N11" s="250"/>
      <c r="O11" s="206"/>
    </row>
    <row r="12" spans="1:15" s="27" customFormat="1" ht="20.100000000000001" customHeight="1" x14ac:dyDescent="0.25">
      <c r="A12" s="38" t="s">
        <v>264</v>
      </c>
      <c r="B12" s="41" t="s">
        <v>265</v>
      </c>
      <c r="C12" s="251" t="s">
        <v>265</v>
      </c>
      <c r="D12" s="41" t="s">
        <v>265</v>
      </c>
      <c r="E12" s="65" t="s">
        <v>266</v>
      </c>
      <c r="F12" s="41" t="s">
        <v>265</v>
      </c>
      <c r="G12" s="41" t="s">
        <v>265</v>
      </c>
      <c r="H12" s="41" t="s">
        <v>265</v>
      </c>
      <c r="I12" s="39" t="s">
        <v>265</v>
      </c>
      <c r="J12" s="41" t="s">
        <v>265</v>
      </c>
      <c r="K12" s="206"/>
      <c r="L12" s="206"/>
      <c r="M12" s="206"/>
      <c r="N12" s="206"/>
      <c r="O12" s="206"/>
    </row>
    <row r="13" spans="1:15" s="27" customFormat="1" ht="20.100000000000001" customHeight="1" x14ac:dyDescent="0.25">
      <c r="A13" s="38" t="s">
        <v>267</v>
      </c>
      <c r="B13" s="252">
        <v>0</v>
      </c>
      <c r="C13" s="253">
        <v>0</v>
      </c>
      <c r="D13" s="252">
        <v>0</v>
      </c>
      <c r="E13" s="254" t="s">
        <v>268</v>
      </c>
      <c r="F13" s="252">
        <v>0</v>
      </c>
      <c r="G13" s="252">
        <v>0</v>
      </c>
      <c r="H13" s="252">
        <v>0</v>
      </c>
      <c r="I13" s="255">
        <v>0</v>
      </c>
      <c r="J13" s="252">
        <v>0</v>
      </c>
      <c r="K13" s="250"/>
      <c r="L13" s="250"/>
      <c r="M13" s="250"/>
      <c r="N13" s="250"/>
      <c r="O13" s="212"/>
    </row>
    <row r="14" spans="1:15" s="27" customFormat="1" ht="20.100000000000001" customHeight="1" x14ac:dyDescent="0.25">
      <c r="A14" s="38" t="s">
        <v>269</v>
      </c>
      <c r="B14" s="41" t="s">
        <v>265</v>
      </c>
      <c r="C14" s="251" t="s">
        <v>265</v>
      </c>
      <c r="D14" s="41" t="s">
        <v>265</v>
      </c>
      <c r="E14" s="65"/>
      <c r="F14" s="41" t="s">
        <v>265</v>
      </c>
      <c r="G14" s="41" t="s">
        <v>265</v>
      </c>
      <c r="H14" s="41" t="s">
        <v>265</v>
      </c>
      <c r="I14" s="39" t="s">
        <v>265</v>
      </c>
      <c r="J14" s="41" t="s">
        <v>265</v>
      </c>
      <c r="K14" s="206"/>
      <c r="L14" s="206"/>
      <c r="M14" s="206"/>
      <c r="N14" s="206"/>
      <c r="O14" s="206"/>
    </row>
    <row r="15" spans="1:15" s="27" customFormat="1" ht="20.100000000000001" customHeight="1" x14ac:dyDescent="0.25">
      <c r="A15" s="38" t="s">
        <v>270</v>
      </c>
      <c r="B15" s="41" t="s">
        <v>271</v>
      </c>
      <c r="C15" s="251" t="s">
        <v>271</v>
      </c>
      <c r="D15" s="41" t="s">
        <v>265</v>
      </c>
      <c r="E15" s="65"/>
      <c r="F15" s="41" t="s">
        <v>271</v>
      </c>
      <c r="G15" s="41" t="s">
        <v>265</v>
      </c>
      <c r="H15" s="41" t="s">
        <v>265</v>
      </c>
      <c r="I15" s="39" t="s">
        <v>271</v>
      </c>
      <c r="J15" s="41" t="s">
        <v>271</v>
      </c>
      <c r="K15" s="206"/>
      <c r="L15" s="206"/>
      <c r="M15" s="206"/>
      <c r="N15" s="206"/>
      <c r="O15" s="212"/>
    </row>
    <row r="16" spans="1:15" s="27" customFormat="1" ht="20.100000000000001" customHeight="1" x14ac:dyDescent="0.25">
      <c r="A16" s="256" t="s">
        <v>272</v>
      </c>
      <c r="B16" s="257" t="s">
        <v>265</v>
      </c>
      <c r="C16" s="258" t="s">
        <v>265</v>
      </c>
      <c r="D16" s="257" t="s">
        <v>265</v>
      </c>
      <c r="E16" s="259"/>
      <c r="F16" s="257" t="s">
        <v>265</v>
      </c>
      <c r="G16" s="257" t="s">
        <v>265</v>
      </c>
      <c r="H16" s="257" t="s">
        <v>265</v>
      </c>
      <c r="I16" s="260" t="s">
        <v>265</v>
      </c>
      <c r="J16" s="257" t="s">
        <v>265</v>
      </c>
      <c r="K16" s="206"/>
      <c r="L16" s="206"/>
      <c r="M16" s="206"/>
      <c r="N16" s="206"/>
      <c r="O16" s="212"/>
    </row>
    <row r="17" spans="1:15" s="27" customFormat="1" ht="17.25" customHeight="1" x14ac:dyDescent="0.25">
      <c r="A17" s="217" t="s">
        <v>230</v>
      </c>
      <c r="B17" s="218"/>
      <c r="C17" s="218"/>
      <c r="D17" s="218"/>
      <c r="E17" s="218"/>
      <c r="F17" s="218"/>
      <c r="G17" s="218"/>
      <c r="H17" s="218"/>
      <c r="I17" s="219"/>
      <c r="J17" s="220"/>
    </row>
    <row r="18" spans="1:15" s="27" customFormat="1" ht="30" x14ac:dyDescent="0.25">
      <c r="A18" s="245" t="s">
        <v>273</v>
      </c>
      <c r="B18" s="246">
        <v>0</v>
      </c>
      <c r="C18" s="246">
        <v>0</v>
      </c>
      <c r="D18" s="246">
        <v>0</v>
      </c>
      <c r="E18" s="247"/>
      <c r="F18" s="246">
        <v>0</v>
      </c>
      <c r="G18" s="246">
        <v>0</v>
      </c>
      <c r="H18" s="246">
        <v>0</v>
      </c>
      <c r="I18" s="249">
        <v>0</v>
      </c>
      <c r="J18" s="246">
        <v>0</v>
      </c>
      <c r="K18" s="250"/>
      <c r="L18" s="250"/>
      <c r="M18" s="250"/>
      <c r="N18" s="250"/>
      <c r="O18" s="206"/>
    </row>
    <row r="19" spans="1:15" s="27" customFormat="1" ht="30" x14ac:dyDescent="0.25">
      <c r="A19" s="38" t="s">
        <v>274</v>
      </c>
      <c r="B19" s="41" t="s">
        <v>402</v>
      </c>
      <c r="C19" s="41" t="s">
        <v>405</v>
      </c>
      <c r="D19" s="41" t="s">
        <v>405</v>
      </c>
      <c r="E19" s="65"/>
      <c r="F19" s="41" t="s">
        <v>402</v>
      </c>
      <c r="G19" s="41" t="s">
        <v>402</v>
      </c>
      <c r="H19" s="41" t="s">
        <v>408</v>
      </c>
      <c r="I19" s="39" t="s">
        <v>408</v>
      </c>
      <c r="J19" s="41" t="s">
        <v>402</v>
      </c>
      <c r="K19" s="227"/>
      <c r="L19" s="227"/>
      <c r="M19" s="227"/>
      <c r="N19" s="227"/>
      <c r="O19" s="206"/>
    </row>
    <row r="20" spans="1:15" s="27" customFormat="1" ht="30" x14ac:dyDescent="0.25">
      <c r="A20" s="38" t="s">
        <v>275</v>
      </c>
      <c r="B20" s="41" t="s">
        <v>403</v>
      </c>
      <c r="C20" s="41" t="s">
        <v>406</v>
      </c>
      <c r="D20" s="41" t="s">
        <v>406</v>
      </c>
      <c r="E20" s="65"/>
      <c r="F20" s="41" t="s">
        <v>403</v>
      </c>
      <c r="G20" s="41" t="s">
        <v>403</v>
      </c>
      <c r="H20" s="41" t="s">
        <v>409</v>
      </c>
      <c r="I20" s="39" t="s">
        <v>411</v>
      </c>
      <c r="J20" s="41" t="s">
        <v>411</v>
      </c>
      <c r="K20" s="206"/>
      <c r="L20" s="206"/>
      <c r="M20" s="206"/>
      <c r="N20" s="206"/>
      <c r="O20" s="214"/>
    </row>
    <row r="21" spans="1:15" s="27" customFormat="1" ht="90" x14ac:dyDescent="0.25">
      <c r="A21" s="38" t="s">
        <v>276</v>
      </c>
      <c r="B21" s="41" t="s">
        <v>404</v>
      </c>
      <c r="C21" s="41" t="s">
        <v>407</v>
      </c>
      <c r="D21" s="41" t="s">
        <v>407</v>
      </c>
      <c r="E21" s="65"/>
      <c r="F21" s="41" t="s">
        <v>402</v>
      </c>
      <c r="G21" s="41" t="s">
        <v>402</v>
      </c>
      <c r="H21" s="41" t="s">
        <v>410</v>
      </c>
      <c r="I21" s="39" t="s">
        <v>412</v>
      </c>
      <c r="J21" s="41" t="s">
        <v>407</v>
      </c>
      <c r="K21" s="227"/>
      <c r="L21" s="227"/>
      <c r="M21" s="227"/>
      <c r="N21" s="227"/>
      <c r="O21" s="206"/>
    </row>
    <row r="22" spans="1:15" s="27" customFormat="1" ht="20.100000000000001" customHeight="1" x14ac:dyDescent="0.25">
      <c r="A22" s="38" t="s">
        <v>277</v>
      </c>
      <c r="B22" s="252">
        <v>0</v>
      </c>
      <c r="C22" s="252">
        <v>0</v>
      </c>
      <c r="D22" s="252">
        <v>0</v>
      </c>
      <c r="E22" s="254"/>
      <c r="F22" s="252">
        <v>0</v>
      </c>
      <c r="G22" s="252">
        <v>0</v>
      </c>
      <c r="H22" s="252">
        <v>0</v>
      </c>
      <c r="I22" s="255">
        <v>0</v>
      </c>
      <c r="J22" s="252">
        <v>0</v>
      </c>
      <c r="K22" s="250"/>
      <c r="L22" s="250"/>
      <c r="M22" s="250"/>
      <c r="N22" s="250"/>
      <c r="O22" s="206"/>
    </row>
    <row r="23" spans="1:15" s="27" customFormat="1" ht="20.100000000000001" customHeight="1" x14ac:dyDescent="0.25">
      <c r="A23" s="38" t="s">
        <v>278</v>
      </c>
      <c r="B23" s="252">
        <v>0</v>
      </c>
      <c r="C23" s="252">
        <v>0</v>
      </c>
      <c r="D23" s="252">
        <v>0</v>
      </c>
      <c r="E23" s="254"/>
      <c r="F23" s="252">
        <v>0</v>
      </c>
      <c r="G23" s="252">
        <v>0</v>
      </c>
      <c r="H23" s="252">
        <v>0</v>
      </c>
      <c r="I23" s="255">
        <v>0</v>
      </c>
      <c r="J23" s="252">
        <v>0</v>
      </c>
      <c r="K23" s="250"/>
      <c r="L23" s="250"/>
      <c r="M23" s="250"/>
      <c r="N23" s="250"/>
      <c r="O23" s="206"/>
    </row>
    <row r="24" spans="1:15" s="27" customFormat="1" ht="20.100000000000001" customHeight="1" x14ac:dyDescent="0.25">
      <c r="A24" s="256" t="s">
        <v>279</v>
      </c>
      <c r="B24" s="261">
        <v>0</v>
      </c>
      <c r="C24" s="261">
        <v>0</v>
      </c>
      <c r="D24" s="261">
        <v>0</v>
      </c>
      <c r="E24" s="262"/>
      <c r="F24" s="261">
        <v>0</v>
      </c>
      <c r="G24" s="261">
        <v>0</v>
      </c>
      <c r="H24" s="261">
        <v>0</v>
      </c>
      <c r="I24" s="263">
        <v>0</v>
      </c>
      <c r="J24" s="261">
        <v>0</v>
      </c>
      <c r="K24" s="250"/>
      <c r="L24" s="250"/>
      <c r="M24" s="250"/>
      <c r="N24" s="250"/>
      <c r="O24" s="206"/>
    </row>
    <row r="25" spans="1:15" s="27" customFormat="1" ht="32.25" customHeight="1" x14ac:dyDescent="0.25">
      <c r="A25" s="217" t="s">
        <v>280</v>
      </c>
      <c r="B25" s="218"/>
      <c r="C25" s="218"/>
      <c r="D25" s="218"/>
      <c r="E25" s="136"/>
      <c r="F25" s="136"/>
      <c r="G25" s="136"/>
      <c r="H25" s="136"/>
      <c r="I25" s="244"/>
      <c r="J25" s="178"/>
      <c r="K25" s="214"/>
      <c r="L25" s="214"/>
      <c r="M25" s="214"/>
    </row>
    <row r="26" spans="1:15" s="27" customFormat="1" ht="30" x14ac:dyDescent="0.25">
      <c r="A26" s="245" t="s">
        <v>273</v>
      </c>
      <c r="B26" s="248" t="s">
        <v>413</v>
      </c>
      <c r="C26" s="264" t="s">
        <v>419</v>
      </c>
      <c r="D26" s="264" t="s">
        <v>419</v>
      </c>
      <c r="E26" s="265"/>
      <c r="F26" s="248" t="s">
        <v>413</v>
      </c>
      <c r="G26" s="248" t="s">
        <v>413</v>
      </c>
      <c r="H26" s="248" t="s">
        <v>424</v>
      </c>
      <c r="I26" s="266" t="s">
        <v>413</v>
      </c>
      <c r="J26" s="248" t="s">
        <v>413</v>
      </c>
      <c r="K26" s="206"/>
      <c r="L26" s="206"/>
      <c r="M26" s="206"/>
      <c r="N26" s="206"/>
      <c r="O26" s="206"/>
    </row>
    <row r="27" spans="1:15" s="27" customFormat="1" ht="30" x14ac:dyDescent="0.25">
      <c r="A27" s="38" t="s">
        <v>274</v>
      </c>
      <c r="B27" s="41" t="s">
        <v>414</v>
      </c>
      <c r="C27" s="251" t="s">
        <v>420</v>
      </c>
      <c r="D27" s="251" t="s">
        <v>420</v>
      </c>
      <c r="E27" s="65"/>
      <c r="F27" s="41" t="s">
        <v>414</v>
      </c>
      <c r="G27" s="41" t="s">
        <v>423</v>
      </c>
      <c r="H27" s="41" t="s">
        <v>425</v>
      </c>
      <c r="I27" s="39" t="s">
        <v>414</v>
      </c>
      <c r="J27" s="41" t="s">
        <v>414</v>
      </c>
      <c r="K27" s="206"/>
      <c r="L27" s="206"/>
      <c r="M27" s="206"/>
      <c r="N27" s="206"/>
      <c r="O27" s="214"/>
    </row>
    <row r="28" spans="1:15" s="27" customFormat="1" ht="30" x14ac:dyDescent="0.25">
      <c r="A28" s="38" t="s">
        <v>275</v>
      </c>
      <c r="B28" s="41" t="s">
        <v>281</v>
      </c>
      <c r="C28" s="251" t="s">
        <v>421</v>
      </c>
      <c r="D28" s="251" t="s">
        <v>421</v>
      </c>
      <c r="E28" s="65"/>
      <c r="F28" s="41" t="s">
        <v>281</v>
      </c>
      <c r="G28" s="41" t="s">
        <v>37</v>
      </c>
      <c r="H28" s="252">
        <v>0</v>
      </c>
      <c r="I28" s="39" t="s">
        <v>37</v>
      </c>
      <c r="J28" s="41" t="s">
        <v>37</v>
      </c>
      <c r="K28" s="206"/>
      <c r="L28" s="206"/>
      <c r="M28" s="206"/>
      <c r="N28" s="206"/>
      <c r="O28" s="206"/>
    </row>
    <row r="29" spans="1:15" s="27" customFormat="1" ht="20.100000000000001" customHeight="1" x14ac:dyDescent="0.25">
      <c r="A29" s="38" t="s">
        <v>276</v>
      </c>
      <c r="B29" s="41" t="s">
        <v>415</v>
      </c>
      <c r="C29" s="251" t="s">
        <v>415</v>
      </c>
      <c r="D29" s="251" t="s">
        <v>415</v>
      </c>
      <c r="E29" s="65"/>
      <c r="F29" s="41" t="s">
        <v>415</v>
      </c>
      <c r="G29" s="41" t="s">
        <v>415</v>
      </c>
      <c r="H29" s="41" t="s">
        <v>426</v>
      </c>
      <c r="I29" s="39" t="s">
        <v>37</v>
      </c>
      <c r="J29" s="41" t="s">
        <v>37</v>
      </c>
      <c r="K29" s="206"/>
      <c r="L29" s="206"/>
      <c r="M29" s="206"/>
      <c r="N29" s="206"/>
      <c r="O29" s="206"/>
    </row>
    <row r="30" spans="1:15" s="27" customFormat="1" ht="20.100000000000001" customHeight="1" x14ac:dyDescent="0.25">
      <c r="A30" s="38" t="s">
        <v>277</v>
      </c>
      <c r="B30" s="41" t="s">
        <v>416</v>
      </c>
      <c r="C30" s="251" t="s">
        <v>421</v>
      </c>
      <c r="D30" s="251" t="s">
        <v>421</v>
      </c>
      <c r="E30" s="65"/>
      <c r="F30" s="41" t="s">
        <v>416</v>
      </c>
      <c r="G30" s="41" t="s">
        <v>416</v>
      </c>
      <c r="H30" s="41" t="s">
        <v>421</v>
      </c>
      <c r="I30" s="39" t="s">
        <v>416</v>
      </c>
      <c r="J30" s="41" t="s">
        <v>416</v>
      </c>
      <c r="K30" s="206"/>
      <c r="L30" s="206"/>
      <c r="M30" s="206"/>
      <c r="N30" s="206"/>
      <c r="O30" s="206"/>
    </row>
    <row r="31" spans="1:15" s="27" customFormat="1" ht="20.100000000000001" customHeight="1" x14ac:dyDescent="0.25">
      <c r="A31" s="38" t="s">
        <v>278</v>
      </c>
      <c r="B31" s="41" t="s">
        <v>417</v>
      </c>
      <c r="C31" s="251" t="s">
        <v>422</v>
      </c>
      <c r="D31" s="251" t="s">
        <v>422</v>
      </c>
      <c r="E31" s="65"/>
      <c r="F31" s="41" t="s">
        <v>417</v>
      </c>
      <c r="G31" s="41" t="s">
        <v>417</v>
      </c>
      <c r="H31" s="41" t="s">
        <v>422</v>
      </c>
      <c r="I31" s="39" t="s">
        <v>417</v>
      </c>
      <c r="J31" s="41" t="s">
        <v>417</v>
      </c>
      <c r="K31" s="206"/>
      <c r="L31" s="206"/>
      <c r="M31" s="206"/>
      <c r="N31" s="206"/>
      <c r="O31" s="206"/>
    </row>
    <row r="32" spans="1:15" s="27" customFormat="1" ht="18.75" customHeight="1" x14ac:dyDescent="0.25">
      <c r="A32" s="256" t="s">
        <v>279</v>
      </c>
      <c r="B32" s="257" t="s">
        <v>418</v>
      </c>
      <c r="C32" s="258" t="s">
        <v>417</v>
      </c>
      <c r="D32" s="258" t="s">
        <v>417</v>
      </c>
      <c r="E32" s="259"/>
      <c r="F32" s="257" t="s">
        <v>418</v>
      </c>
      <c r="G32" s="257" t="s">
        <v>418</v>
      </c>
      <c r="H32" s="257" t="s">
        <v>427</v>
      </c>
      <c r="I32" s="260" t="s">
        <v>418</v>
      </c>
      <c r="J32" s="257" t="s">
        <v>418</v>
      </c>
      <c r="K32" s="206"/>
      <c r="L32" s="206"/>
      <c r="M32" s="206"/>
      <c r="N32" s="206"/>
    </row>
    <row r="33" spans="1:15" s="27" customFormat="1" ht="15.75" customHeight="1" x14ac:dyDescent="0.25">
      <c r="A33" s="267" t="s">
        <v>282</v>
      </c>
      <c r="B33" s="136"/>
      <c r="C33" s="136"/>
      <c r="D33" s="136"/>
      <c r="E33" s="136"/>
      <c r="F33" s="268"/>
      <c r="G33" s="268"/>
      <c r="H33" s="268"/>
      <c r="I33" s="269"/>
      <c r="J33" s="600"/>
    </row>
    <row r="34" spans="1:15" s="27" customFormat="1" ht="20.100000000000001" customHeight="1" x14ac:dyDescent="0.25">
      <c r="A34" s="245" t="s">
        <v>283</v>
      </c>
      <c r="B34" s="248" t="s">
        <v>284</v>
      </c>
      <c r="C34" s="264" t="s">
        <v>285</v>
      </c>
      <c r="D34" s="248" t="s">
        <v>285</v>
      </c>
      <c r="E34" s="265"/>
      <c r="F34" s="248" t="s">
        <v>284</v>
      </c>
      <c r="G34" s="248" t="s">
        <v>284</v>
      </c>
      <c r="H34" s="248" t="s">
        <v>286</v>
      </c>
      <c r="I34" s="270" t="s">
        <v>287</v>
      </c>
      <c r="J34" s="601" t="s">
        <v>287</v>
      </c>
      <c r="K34" s="271"/>
      <c r="L34" s="271"/>
      <c r="M34" s="271"/>
      <c r="N34" s="271"/>
      <c r="O34" s="206"/>
    </row>
    <row r="35" spans="1:15" s="27" customFormat="1" ht="20.100000000000001" customHeight="1" x14ac:dyDescent="0.25">
      <c r="A35" s="38" t="s">
        <v>288</v>
      </c>
      <c r="B35" s="41"/>
      <c r="C35" s="251"/>
      <c r="D35" s="41"/>
      <c r="E35" s="65"/>
      <c r="F35" s="41"/>
      <c r="G35" s="41"/>
      <c r="H35" s="41" t="s">
        <v>48</v>
      </c>
      <c r="I35" s="272" t="s">
        <v>48</v>
      </c>
      <c r="J35" s="602" t="s">
        <v>48</v>
      </c>
      <c r="K35" s="271"/>
      <c r="L35" s="271"/>
      <c r="M35" s="271"/>
      <c r="N35" s="271"/>
      <c r="O35" s="237"/>
    </row>
    <row r="36" spans="1:15" s="27" customFormat="1" ht="20.100000000000001" customHeight="1" x14ac:dyDescent="0.25">
      <c r="A36" s="38" t="s">
        <v>289</v>
      </c>
      <c r="B36" s="41" t="s">
        <v>290</v>
      </c>
      <c r="C36" s="251" t="s">
        <v>290</v>
      </c>
      <c r="D36" s="41" t="s">
        <v>290</v>
      </c>
      <c r="E36" s="65"/>
      <c r="F36" s="41" t="s">
        <v>290</v>
      </c>
      <c r="G36" s="41" t="s">
        <v>290</v>
      </c>
      <c r="H36" s="41" t="s">
        <v>290</v>
      </c>
      <c r="I36" s="272" t="s">
        <v>290</v>
      </c>
      <c r="J36" s="602" t="s">
        <v>290</v>
      </c>
      <c r="K36" s="271"/>
      <c r="L36" s="271"/>
      <c r="M36" s="271"/>
      <c r="N36" s="271"/>
      <c r="O36" s="206"/>
    </row>
    <row r="37" spans="1:15" s="27" customFormat="1" ht="15.75" x14ac:dyDescent="0.25">
      <c r="A37" s="38" t="s">
        <v>291</v>
      </c>
      <c r="B37" s="273">
        <v>0.84</v>
      </c>
      <c r="C37" s="251"/>
      <c r="D37" s="41"/>
      <c r="E37" s="65"/>
      <c r="F37" s="273">
        <v>0.84</v>
      </c>
      <c r="G37" s="273">
        <v>0.75</v>
      </c>
      <c r="H37" s="41"/>
      <c r="I37" s="274"/>
      <c r="J37" s="603"/>
      <c r="K37" s="275"/>
      <c r="L37" s="275"/>
      <c r="M37" s="275"/>
      <c r="N37" s="275"/>
      <c r="O37" s="206"/>
    </row>
    <row r="38" spans="1:15" s="27" customFormat="1" ht="15.75" x14ac:dyDescent="0.25">
      <c r="A38" s="66" t="s">
        <v>254</v>
      </c>
      <c r="B38" s="276" t="s">
        <v>292</v>
      </c>
      <c r="C38" s="277" t="s">
        <v>292</v>
      </c>
      <c r="D38" s="276" t="s">
        <v>292</v>
      </c>
      <c r="E38" s="278"/>
      <c r="F38" s="276" t="s">
        <v>292</v>
      </c>
      <c r="G38" s="276" t="s">
        <v>292</v>
      </c>
      <c r="H38" s="276" t="s">
        <v>292</v>
      </c>
      <c r="I38" s="279" t="s">
        <v>292</v>
      </c>
      <c r="J38" s="604" t="s">
        <v>292</v>
      </c>
      <c r="K38" s="271"/>
      <c r="L38" s="271"/>
      <c r="M38" s="271"/>
      <c r="N38" s="271"/>
      <c r="O38" s="206"/>
    </row>
    <row r="39" spans="1:15" s="27" customFormat="1" ht="36.75" customHeight="1" x14ac:dyDescent="0.25">
      <c r="A39" s="240" t="s">
        <v>110</v>
      </c>
      <c r="B39" s="134" t="s">
        <v>293</v>
      </c>
      <c r="C39" s="134" t="s">
        <v>111</v>
      </c>
      <c r="D39" s="198" t="s">
        <v>112</v>
      </c>
      <c r="E39" s="133" t="s">
        <v>113</v>
      </c>
      <c r="F39" s="132" t="s">
        <v>294</v>
      </c>
      <c r="G39" s="134" t="s">
        <v>115</v>
      </c>
      <c r="H39" s="132" t="s">
        <v>117</v>
      </c>
      <c r="I39" s="280"/>
      <c r="J39" s="138"/>
    </row>
    <row r="40" spans="1:15" x14ac:dyDescent="0.25">
      <c r="A40" s="139"/>
      <c r="B40" s="139"/>
      <c r="C40" s="139"/>
      <c r="D40" s="139"/>
      <c r="E40" s="139"/>
    </row>
    <row r="41" spans="1:15" x14ac:dyDescent="0.25">
      <c r="A41" s="139"/>
      <c r="B41" s="139"/>
      <c r="C41" s="139"/>
      <c r="D41" s="139"/>
      <c r="E41" s="139"/>
    </row>
    <row r="42" spans="1:15" x14ac:dyDescent="0.25">
      <c r="A42" s="139"/>
      <c r="B42" s="139"/>
      <c r="C42" s="139"/>
      <c r="D42" s="139"/>
      <c r="E42" s="139"/>
    </row>
    <row r="43" spans="1:15" x14ac:dyDescent="0.25">
      <c r="A43" s="139"/>
      <c r="B43" s="139"/>
      <c r="C43" s="139"/>
      <c r="D43" s="139"/>
      <c r="E43" s="139"/>
    </row>
  </sheetData>
  <pageMargins left="0.7" right="0.7" top="0.75" bottom="0.75" header="0.3" footer="0.3"/>
  <pageSetup scale="48" fitToHeight="0" orientation="landscape" r:id="rId1"/>
  <rowBreaks count="1" manualBreakCount="1">
    <brk id="48" max="9"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5AC3B4-95D7-4A8F-A702-F985E5776E7B}">
  <dimension ref="A1:O50"/>
  <sheetViews>
    <sheetView zoomScaleNormal="100" workbookViewId="0">
      <selection activeCell="G54" sqref="E54:G55"/>
    </sheetView>
  </sheetViews>
  <sheetFormatPr defaultRowHeight="15" x14ac:dyDescent="0.25"/>
  <cols>
    <col min="1" max="1" width="48.7109375" style="21" customWidth="1"/>
    <col min="2" max="4" width="30.7109375" style="21" customWidth="1"/>
    <col min="5" max="16384" width="9.140625" style="21"/>
  </cols>
  <sheetData>
    <row r="1" spans="1:15" x14ac:dyDescent="0.25">
      <c r="A1" s="20"/>
      <c r="B1" s="20"/>
      <c r="C1" s="20"/>
      <c r="D1" s="20"/>
    </row>
    <row r="2" spans="1:15" x14ac:dyDescent="0.25">
      <c r="A2" s="22" t="s">
        <v>386</v>
      </c>
      <c r="B2" s="22"/>
      <c r="C2" s="22"/>
      <c r="D2" s="22"/>
    </row>
    <row r="3" spans="1:15" x14ac:dyDescent="0.25">
      <c r="A3" s="20"/>
      <c r="B3" s="20"/>
      <c r="C3" s="20"/>
      <c r="D3" s="20"/>
    </row>
    <row r="4" spans="1:15" ht="20.25" x14ac:dyDescent="0.3">
      <c r="A4" s="310" t="s">
        <v>767</v>
      </c>
      <c r="B4" s="20"/>
      <c r="C4" s="20"/>
      <c r="D4" s="20"/>
    </row>
    <row r="5" spans="1:15" x14ac:dyDescent="0.25">
      <c r="A5" s="20" t="s">
        <v>17</v>
      </c>
      <c r="B5" s="20"/>
      <c r="C5" s="20"/>
      <c r="D5" s="20"/>
    </row>
    <row r="6" spans="1:15" x14ac:dyDescent="0.25">
      <c r="A6" s="21" t="s">
        <v>18</v>
      </c>
    </row>
    <row r="7" spans="1:15" x14ac:dyDescent="0.25">
      <c r="A7" s="20"/>
      <c r="B7" s="20"/>
      <c r="C7" s="20"/>
      <c r="D7" s="20"/>
    </row>
    <row r="8" spans="1:15" x14ac:dyDescent="0.25">
      <c r="A8" s="23" t="s">
        <v>389</v>
      </c>
      <c r="B8" s="23"/>
      <c r="C8" s="23"/>
      <c r="D8" s="23"/>
    </row>
    <row r="9" spans="1:15" s="27" customFormat="1" ht="30" x14ac:dyDescent="0.25">
      <c r="A9" s="140" t="s">
        <v>163</v>
      </c>
      <c r="B9" s="26" t="s">
        <v>164</v>
      </c>
      <c r="C9" s="25" t="s">
        <v>165</v>
      </c>
      <c r="D9" s="26" t="s">
        <v>166</v>
      </c>
    </row>
    <row r="10" spans="1:15" s="27" customFormat="1" x14ac:dyDescent="0.25">
      <c r="A10" s="143" t="s">
        <v>167</v>
      </c>
      <c r="B10" s="136"/>
      <c r="C10" s="136"/>
      <c r="D10" s="178"/>
    </row>
    <row r="11" spans="1:15" s="27" customFormat="1" x14ac:dyDescent="0.25">
      <c r="A11" s="179" t="s">
        <v>168</v>
      </c>
      <c r="B11" s="180">
        <v>8</v>
      </c>
      <c r="C11" s="181">
        <v>12</v>
      </c>
      <c r="D11" s="182">
        <v>12</v>
      </c>
      <c r="E11" s="183"/>
      <c r="F11" s="183"/>
      <c r="G11" s="183"/>
      <c r="H11" s="183"/>
      <c r="I11" s="183"/>
      <c r="J11" s="183"/>
      <c r="K11" s="183"/>
      <c r="L11" s="183"/>
      <c r="M11" s="183"/>
      <c r="N11" s="184"/>
      <c r="O11" s="184"/>
    </row>
    <row r="12" spans="1:15" s="27" customFormat="1" x14ac:dyDescent="0.25">
      <c r="A12" s="185" t="s">
        <v>169</v>
      </c>
      <c r="B12" s="155" t="s">
        <v>48</v>
      </c>
      <c r="C12" s="171" t="s">
        <v>48</v>
      </c>
      <c r="D12" s="157" t="s">
        <v>48</v>
      </c>
      <c r="E12" s="158"/>
      <c r="F12" s="158"/>
      <c r="G12" s="158"/>
      <c r="H12" s="158"/>
      <c r="I12" s="158"/>
      <c r="J12" s="158"/>
      <c r="K12" s="158"/>
      <c r="L12" s="158"/>
      <c r="M12" s="158"/>
      <c r="N12" s="184"/>
      <c r="O12" s="184"/>
    </row>
    <row r="13" spans="1:15" s="27" customFormat="1" ht="25.5" x14ac:dyDescent="0.25">
      <c r="A13" s="185" t="s">
        <v>170</v>
      </c>
      <c r="B13" s="155" t="s">
        <v>171</v>
      </c>
      <c r="C13" s="171" t="s">
        <v>172</v>
      </c>
      <c r="D13" s="157" t="s">
        <v>173</v>
      </c>
      <c r="E13" s="186"/>
      <c r="F13" s="186"/>
      <c r="G13" s="186"/>
      <c r="H13" s="186"/>
      <c r="I13" s="186"/>
      <c r="J13" s="186"/>
      <c r="K13" s="186"/>
      <c r="L13" s="186"/>
      <c r="M13" s="186"/>
      <c r="N13" s="184"/>
      <c r="O13" s="184"/>
    </row>
    <row r="14" spans="1:15" s="27" customFormat="1" x14ac:dyDescent="0.25">
      <c r="A14" s="185" t="s">
        <v>174</v>
      </c>
      <c r="B14" s="155" t="s">
        <v>48</v>
      </c>
      <c r="C14" s="171" t="s">
        <v>48</v>
      </c>
      <c r="D14" s="157" t="s">
        <v>48</v>
      </c>
      <c r="E14" s="158"/>
      <c r="F14" s="158"/>
      <c r="G14" s="158"/>
      <c r="H14" s="158"/>
      <c r="I14" s="158"/>
      <c r="J14" s="158"/>
      <c r="K14" s="158"/>
      <c r="L14" s="158"/>
      <c r="M14" s="158"/>
      <c r="N14" s="184"/>
      <c r="O14" s="184"/>
    </row>
    <row r="15" spans="1:15" s="27" customFormat="1" x14ac:dyDescent="0.25">
      <c r="A15" s="185" t="s">
        <v>175</v>
      </c>
      <c r="B15" s="155" t="s">
        <v>48</v>
      </c>
      <c r="C15" s="171" t="s">
        <v>48</v>
      </c>
      <c r="D15" s="157" t="s">
        <v>48</v>
      </c>
      <c r="E15" s="158"/>
      <c r="F15" s="158"/>
      <c r="G15" s="158"/>
      <c r="H15" s="158"/>
      <c r="I15" s="158"/>
      <c r="J15" s="158"/>
      <c r="K15" s="158"/>
      <c r="L15" s="158"/>
      <c r="M15" s="158"/>
      <c r="N15" s="184"/>
      <c r="O15" s="184"/>
    </row>
    <row r="16" spans="1:15" s="27" customFormat="1" x14ac:dyDescent="0.25">
      <c r="A16" s="185" t="s">
        <v>176</v>
      </c>
      <c r="B16" s="155" t="s">
        <v>48</v>
      </c>
      <c r="C16" s="171" t="s">
        <v>48</v>
      </c>
      <c r="D16" s="157" t="s">
        <v>48</v>
      </c>
      <c r="E16" s="158"/>
      <c r="F16" s="158"/>
      <c r="G16" s="158"/>
      <c r="H16" s="158"/>
      <c r="I16" s="158"/>
      <c r="J16" s="158"/>
      <c r="K16" s="158"/>
      <c r="L16" s="158"/>
      <c r="M16" s="158"/>
      <c r="N16" s="184"/>
      <c r="O16" s="184"/>
    </row>
    <row r="17" spans="1:15" s="27" customFormat="1" x14ac:dyDescent="0.25">
      <c r="A17" s="185" t="s">
        <v>177</v>
      </c>
      <c r="B17" s="155" t="s">
        <v>178</v>
      </c>
      <c r="C17" s="171" t="s">
        <v>179</v>
      </c>
      <c r="D17" s="157" t="s">
        <v>180</v>
      </c>
      <c r="E17" s="187"/>
      <c r="F17" s="187"/>
      <c r="G17" s="187"/>
      <c r="H17" s="187"/>
      <c r="I17" s="187"/>
      <c r="J17" s="187"/>
      <c r="K17" s="187"/>
      <c r="L17" s="187"/>
      <c r="M17" s="187"/>
      <c r="N17" s="184"/>
      <c r="O17" s="184"/>
    </row>
    <row r="18" spans="1:15" s="27" customFormat="1" x14ac:dyDescent="0.25">
      <c r="A18" s="185" t="s">
        <v>181</v>
      </c>
      <c r="B18" s="155" t="s">
        <v>178</v>
      </c>
      <c r="C18" s="171" t="s">
        <v>182</v>
      </c>
      <c r="D18" s="157" t="s">
        <v>183</v>
      </c>
      <c r="E18" s="187"/>
      <c r="F18" s="187"/>
      <c r="G18" s="187"/>
      <c r="H18" s="187"/>
      <c r="I18" s="187"/>
      <c r="J18" s="187"/>
      <c r="K18" s="187"/>
      <c r="L18" s="187"/>
      <c r="M18" s="187"/>
      <c r="N18" s="184"/>
      <c r="O18" s="184"/>
    </row>
    <row r="19" spans="1:15" s="27" customFormat="1" x14ac:dyDescent="0.25">
      <c r="A19" s="185" t="s">
        <v>184</v>
      </c>
      <c r="B19" s="155" t="s">
        <v>185</v>
      </c>
      <c r="C19" s="171" t="s">
        <v>185</v>
      </c>
      <c r="D19" s="157" t="s">
        <v>185</v>
      </c>
      <c r="E19" s="158"/>
      <c r="F19" s="158"/>
      <c r="G19" s="158"/>
      <c r="H19" s="158"/>
      <c r="I19" s="158"/>
      <c r="J19" s="158"/>
      <c r="K19" s="158"/>
      <c r="L19" s="158"/>
      <c r="M19" s="158"/>
      <c r="N19" s="184"/>
      <c r="O19" s="184"/>
    </row>
    <row r="20" spans="1:15" s="27" customFormat="1" x14ac:dyDescent="0.25">
      <c r="A20" s="185" t="s">
        <v>186</v>
      </c>
      <c r="B20" s="155" t="s">
        <v>48</v>
      </c>
      <c r="C20" s="171" t="s">
        <v>187</v>
      </c>
      <c r="D20" s="157" t="s">
        <v>188</v>
      </c>
      <c r="E20" s="187"/>
      <c r="F20" s="187"/>
      <c r="G20" s="187"/>
      <c r="H20" s="187"/>
      <c r="I20" s="187"/>
      <c r="J20" s="187"/>
      <c r="K20" s="187"/>
      <c r="L20" s="187"/>
      <c r="M20" s="187"/>
      <c r="N20" s="184"/>
      <c r="O20" s="184"/>
    </row>
    <row r="21" spans="1:15" s="27" customFormat="1" x14ac:dyDescent="0.25">
      <c r="A21" s="185" t="s">
        <v>189</v>
      </c>
      <c r="B21" s="155" t="s">
        <v>190</v>
      </c>
      <c r="C21" s="171" t="s">
        <v>190</v>
      </c>
      <c r="D21" s="157" t="s">
        <v>190</v>
      </c>
      <c r="E21" s="158"/>
      <c r="F21" s="158"/>
      <c r="G21" s="158"/>
      <c r="H21" s="158"/>
      <c r="I21" s="158"/>
      <c r="J21" s="158"/>
      <c r="K21" s="158"/>
      <c r="L21" s="158"/>
      <c r="M21" s="158"/>
      <c r="N21" s="184"/>
      <c r="O21" s="184"/>
    </row>
    <row r="22" spans="1:15" s="27" customFormat="1" ht="20.100000000000001" customHeight="1" x14ac:dyDescent="0.25">
      <c r="A22" s="188" t="s">
        <v>728</v>
      </c>
      <c r="B22" s="172" t="s">
        <v>48</v>
      </c>
      <c r="C22" s="173" t="s">
        <v>48</v>
      </c>
      <c r="D22" s="174" t="s">
        <v>191</v>
      </c>
      <c r="E22" s="158"/>
      <c r="F22" s="158"/>
      <c r="G22" s="158"/>
      <c r="H22" s="158"/>
      <c r="I22" s="158"/>
      <c r="J22" s="158"/>
      <c r="K22" s="158"/>
      <c r="L22" s="158"/>
      <c r="M22" s="158"/>
      <c r="N22" s="184"/>
      <c r="O22" s="184"/>
    </row>
    <row r="23" spans="1:15" s="27" customFormat="1" ht="20.100000000000001" customHeight="1" x14ac:dyDescent="0.25">
      <c r="A23" s="189" t="s">
        <v>192</v>
      </c>
      <c r="B23" s="190"/>
      <c r="C23" s="191"/>
      <c r="D23" s="192"/>
      <c r="E23" s="184"/>
      <c r="F23" s="184"/>
      <c r="G23" s="184"/>
      <c r="H23" s="184"/>
      <c r="I23" s="184"/>
      <c r="J23" s="184"/>
      <c r="K23" s="184"/>
      <c r="L23" s="184"/>
      <c r="M23" s="184"/>
      <c r="N23" s="184"/>
      <c r="O23" s="184"/>
    </row>
    <row r="24" spans="1:15" s="27" customFormat="1" ht="20.100000000000001" customHeight="1" x14ac:dyDescent="0.25">
      <c r="A24" s="193" t="s">
        <v>193</v>
      </c>
      <c r="B24" s="194" t="s">
        <v>48</v>
      </c>
      <c r="C24" s="195" t="s">
        <v>48</v>
      </c>
      <c r="D24" s="196" t="s">
        <v>48</v>
      </c>
      <c r="E24" s="158"/>
      <c r="F24" s="158"/>
      <c r="G24" s="158"/>
      <c r="H24" s="158"/>
      <c r="I24" s="158"/>
      <c r="J24" s="158"/>
      <c r="K24" s="158"/>
      <c r="L24" s="158"/>
      <c r="M24" s="158"/>
      <c r="N24" s="184"/>
      <c r="O24" s="184"/>
    </row>
    <row r="25" spans="1:15" s="27" customFormat="1" ht="20.100000000000001" customHeight="1" x14ac:dyDescent="0.25">
      <c r="A25" s="185" t="s">
        <v>194</v>
      </c>
      <c r="B25" s="155" t="s">
        <v>48</v>
      </c>
      <c r="C25" s="171" t="s">
        <v>48</v>
      </c>
      <c r="D25" s="157" t="s">
        <v>48</v>
      </c>
      <c r="E25" s="158"/>
      <c r="F25" s="158"/>
      <c r="G25" s="158"/>
      <c r="H25" s="158"/>
      <c r="I25" s="158"/>
      <c r="J25" s="158"/>
      <c r="K25" s="158"/>
      <c r="L25" s="158"/>
      <c r="M25" s="158"/>
      <c r="N25" s="184"/>
      <c r="O25" s="184"/>
    </row>
    <row r="26" spans="1:15" s="27" customFormat="1" ht="20.100000000000001" customHeight="1" x14ac:dyDescent="0.25">
      <c r="A26" s="185" t="s">
        <v>195</v>
      </c>
      <c r="B26" s="155" t="s">
        <v>48</v>
      </c>
      <c r="C26" s="171" t="s">
        <v>48</v>
      </c>
      <c r="D26" s="157" t="s">
        <v>48</v>
      </c>
      <c r="E26" s="158"/>
      <c r="F26" s="158"/>
      <c r="G26" s="158"/>
      <c r="H26" s="158"/>
      <c r="I26" s="158"/>
      <c r="J26" s="158"/>
      <c r="K26" s="158"/>
      <c r="L26" s="158"/>
      <c r="M26" s="158"/>
      <c r="N26" s="184"/>
      <c r="O26" s="184"/>
    </row>
    <row r="27" spans="1:15" s="27" customFormat="1" ht="20.100000000000001" customHeight="1" x14ac:dyDescent="0.25">
      <c r="A27" s="185" t="s">
        <v>196</v>
      </c>
      <c r="B27" s="155" t="s">
        <v>48</v>
      </c>
      <c r="C27" s="171" t="s">
        <v>48</v>
      </c>
      <c r="D27" s="157" t="s">
        <v>48</v>
      </c>
      <c r="E27" s="158"/>
      <c r="F27" s="158"/>
      <c r="G27" s="158"/>
      <c r="H27" s="158"/>
      <c r="I27" s="158"/>
      <c r="J27" s="158"/>
      <c r="K27" s="158"/>
      <c r="L27" s="158"/>
      <c r="M27" s="158"/>
      <c r="N27" s="184"/>
      <c r="O27" s="184"/>
    </row>
    <row r="28" spans="1:15" s="27" customFormat="1" ht="20.100000000000001" customHeight="1" x14ac:dyDescent="0.25">
      <c r="A28" s="185" t="s">
        <v>197</v>
      </c>
      <c r="B28" s="155" t="s">
        <v>48</v>
      </c>
      <c r="C28" s="171" t="s">
        <v>48</v>
      </c>
      <c r="D28" s="157" t="s">
        <v>48</v>
      </c>
      <c r="E28" s="158"/>
      <c r="F28" s="158"/>
      <c r="G28" s="158"/>
      <c r="H28" s="158"/>
      <c r="I28" s="158"/>
      <c r="J28" s="158"/>
      <c r="K28" s="158"/>
      <c r="L28" s="158"/>
      <c r="M28" s="158"/>
      <c r="N28" s="184"/>
      <c r="O28" s="184"/>
    </row>
    <row r="29" spans="1:15" s="27" customFormat="1" ht="20.100000000000001" customHeight="1" x14ac:dyDescent="0.25">
      <c r="A29" s="185" t="s">
        <v>198</v>
      </c>
      <c r="B29" s="155" t="s">
        <v>48</v>
      </c>
      <c r="C29" s="171" t="s">
        <v>48</v>
      </c>
      <c r="D29" s="157" t="s">
        <v>48</v>
      </c>
      <c r="E29" s="158"/>
      <c r="F29" s="158"/>
      <c r="G29" s="158"/>
      <c r="H29" s="158"/>
      <c r="I29" s="158"/>
      <c r="J29" s="158"/>
      <c r="K29" s="158"/>
      <c r="L29" s="158"/>
      <c r="M29" s="158"/>
      <c r="N29" s="184"/>
      <c r="O29" s="184"/>
    </row>
    <row r="30" spans="1:15" s="27" customFormat="1" ht="20.100000000000001" customHeight="1" x14ac:dyDescent="0.25">
      <c r="A30" s="185" t="s">
        <v>199</v>
      </c>
      <c r="B30" s="155" t="s">
        <v>48</v>
      </c>
      <c r="C30" s="171" t="s">
        <v>48</v>
      </c>
      <c r="D30" s="157" t="s">
        <v>48</v>
      </c>
      <c r="E30" s="158"/>
      <c r="F30" s="158"/>
      <c r="G30" s="158"/>
      <c r="H30" s="158"/>
      <c r="I30" s="158"/>
      <c r="J30" s="158"/>
      <c r="K30" s="158"/>
      <c r="L30" s="158"/>
      <c r="M30" s="158"/>
      <c r="N30" s="184"/>
      <c r="O30" s="184"/>
    </row>
    <row r="31" spans="1:15" s="27" customFormat="1" ht="20.100000000000001" customHeight="1" x14ac:dyDescent="0.25">
      <c r="A31" s="185" t="s">
        <v>200</v>
      </c>
      <c r="B31" s="155" t="s">
        <v>48</v>
      </c>
      <c r="C31" s="171" t="s">
        <v>201</v>
      </c>
      <c r="D31" s="157" t="s">
        <v>48</v>
      </c>
      <c r="E31" s="158"/>
      <c r="F31" s="158"/>
      <c r="G31" s="158"/>
      <c r="H31" s="158"/>
      <c r="I31" s="158"/>
      <c r="J31" s="158"/>
      <c r="K31" s="158"/>
      <c r="L31" s="158"/>
      <c r="M31" s="158"/>
      <c r="N31" s="184"/>
      <c r="O31" s="184"/>
    </row>
    <row r="32" spans="1:15" s="27" customFormat="1" ht="20.100000000000001" customHeight="1" x14ac:dyDescent="0.25">
      <c r="A32" s="185" t="s">
        <v>202</v>
      </c>
      <c r="B32" s="155" t="s">
        <v>48</v>
      </c>
      <c r="C32" s="171" t="s">
        <v>201</v>
      </c>
      <c r="D32" s="157" t="s">
        <v>48</v>
      </c>
      <c r="E32" s="158"/>
      <c r="F32" s="158"/>
      <c r="G32" s="158"/>
      <c r="H32" s="158"/>
      <c r="I32" s="158"/>
      <c r="J32" s="158"/>
      <c r="K32" s="158"/>
      <c r="L32" s="158"/>
      <c r="M32" s="158"/>
      <c r="N32" s="184"/>
      <c r="O32" s="184"/>
    </row>
    <row r="33" spans="1:15" s="27" customFormat="1" ht="20.100000000000001" customHeight="1" x14ac:dyDescent="0.25">
      <c r="A33" s="185" t="s">
        <v>203</v>
      </c>
      <c r="B33" s="155" t="s">
        <v>48</v>
      </c>
      <c r="C33" s="171" t="s">
        <v>48</v>
      </c>
      <c r="D33" s="157" t="s">
        <v>48</v>
      </c>
      <c r="E33" s="158"/>
      <c r="F33" s="158"/>
      <c r="G33" s="158"/>
      <c r="H33" s="158"/>
      <c r="I33" s="158"/>
      <c r="J33" s="158"/>
      <c r="K33" s="158"/>
      <c r="L33" s="158"/>
      <c r="M33" s="158"/>
      <c r="N33" s="184"/>
      <c r="O33" s="184"/>
    </row>
    <row r="34" spans="1:15" s="27" customFormat="1" ht="20.100000000000001" customHeight="1" x14ac:dyDescent="0.25">
      <c r="A34" s="185" t="s">
        <v>204</v>
      </c>
      <c r="B34" s="155" t="s">
        <v>48</v>
      </c>
      <c r="C34" s="171" t="s">
        <v>48</v>
      </c>
      <c r="D34" s="157" t="s">
        <v>48</v>
      </c>
      <c r="E34" s="158"/>
      <c r="F34" s="158"/>
      <c r="G34" s="158"/>
      <c r="H34" s="158"/>
      <c r="I34" s="158"/>
      <c r="J34" s="158"/>
      <c r="K34" s="158"/>
      <c r="L34" s="158"/>
      <c r="M34" s="158"/>
      <c r="N34" s="184"/>
      <c r="O34" s="184"/>
    </row>
    <row r="35" spans="1:15" s="27" customFormat="1" ht="20.100000000000001" customHeight="1" x14ac:dyDescent="0.25">
      <c r="A35" s="185" t="s">
        <v>205</v>
      </c>
      <c r="B35" s="155" t="s">
        <v>48</v>
      </c>
      <c r="C35" s="171" t="s">
        <v>48</v>
      </c>
      <c r="D35" s="157" t="s">
        <v>48</v>
      </c>
      <c r="E35" s="158"/>
      <c r="F35" s="158"/>
      <c r="G35" s="158"/>
      <c r="H35" s="158"/>
      <c r="I35" s="158"/>
      <c r="J35" s="158"/>
      <c r="K35" s="158"/>
      <c r="L35" s="158"/>
      <c r="M35" s="158"/>
      <c r="N35" s="184"/>
      <c r="O35" s="184"/>
    </row>
    <row r="36" spans="1:15" s="27" customFormat="1" ht="20.100000000000001" customHeight="1" x14ac:dyDescent="0.25">
      <c r="A36" s="185" t="s">
        <v>206</v>
      </c>
      <c r="B36" s="155" t="s">
        <v>48</v>
      </c>
      <c r="C36" s="171" t="s">
        <v>48</v>
      </c>
      <c r="D36" s="157" t="s">
        <v>48</v>
      </c>
      <c r="E36" s="158"/>
      <c r="F36" s="158"/>
      <c r="G36" s="158"/>
      <c r="H36" s="158"/>
      <c r="I36" s="158"/>
      <c r="J36" s="158"/>
      <c r="K36" s="158"/>
      <c r="L36" s="158"/>
      <c r="M36" s="158"/>
      <c r="N36" s="184"/>
      <c r="O36" s="184"/>
    </row>
    <row r="37" spans="1:15" s="27" customFormat="1" ht="20.100000000000001" customHeight="1" x14ac:dyDescent="0.25">
      <c r="A37" s="188" t="s">
        <v>729</v>
      </c>
      <c r="B37" s="172" t="s">
        <v>207</v>
      </c>
      <c r="C37" s="173" t="s">
        <v>48</v>
      </c>
      <c r="D37" s="174" t="s">
        <v>48</v>
      </c>
      <c r="E37" s="158"/>
      <c r="F37" s="158"/>
      <c r="G37" s="158"/>
      <c r="H37" s="158"/>
      <c r="I37" s="158"/>
      <c r="J37" s="158"/>
      <c r="K37" s="158"/>
      <c r="L37" s="158"/>
      <c r="M37" s="158"/>
      <c r="N37" s="184"/>
      <c r="O37" s="184"/>
    </row>
    <row r="38" spans="1:15" s="27" customFormat="1" ht="20.100000000000001" customHeight="1" x14ac:dyDescent="0.25">
      <c r="A38" s="189" t="s">
        <v>208</v>
      </c>
      <c r="B38" s="190"/>
      <c r="C38" s="191"/>
      <c r="D38" s="192"/>
      <c r="E38" s="184"/>
      <c r="F38" s="184"/>
      <c r="G38" s="184"/>
      <c r="H38" s="184"/>
      <c r="I38" s="184"/>
      <c r="J38" s="184"/>
      <c r="K38" s="184"/>
      <c r="L38" s="184"/>
      <c r="M38" s="184"/>
      <c r="N38" s="184"/>
      <c r="O38" s="184"/>
    </row>
    <row r="39" spans="1:15" s="27" customFormat="1" ht="20.100000000000001" customHeight="1" x14ac:dyDescent="0.25">
      <c r="A39" s="193" t="s">
        <v>730</v>
      </c>
      <c r="B39" s="194" t="s">
        <v>209</v>
      </c>
      <c r="C39" s="195" t="s">
        <v>210</v>
      </c>
      <c r="D39" s="196" t="s">
        <v>432</v>
      </c>
      <c r="E39" s="158"/>
      <c r="F39" s="158"/>
      <c r="G39" s="158"/>
      <c r="H39" s="158"/>
      <c r="I39" s="158"/>
      <c r="J39" s="158"/>
      <c r="K39" s="158"/>
      <c r="L39" s="158"/>
      <c r="M39" s="158"/>
      <c r="N39" s="184"/>
      <c r="O39" s="184"/>
    </row>
    <row r="40" spans="1:15" s="27" customFormat="1" ht="20.100000000000001" customHeight="1" x14ac:dyDescent="0.25">
      <c r="A40" s="185" t="s">
        <v>731</v>
      </c>
      <c r="B40" s="155" t="s">
        <v>211</v>
      </c>
      <c r="C40" s="171" t="s">
        <v>48</v>
      </c>
      <c r="D40" s="157" t="s">
        <v>212</v>
      </c>
      <c r="E40" s="187"/>
      <c r="F40" s="187"/>
      <c r="G40" s="187"/>
      <c r="H40" s="187"/>
      <c r="I40" s="187"/>
      <c r="J40" s="187"/>
      <c r="K40" s="187"/>
      <c r="L40" s="187"/>
      <c r="M40" s="187"/>
      <c r="N40" s="184"/>
      <c r="O40" s="184"/>
    </row>
    <row r="41" spans="1:15" s="27" customFormat="1" ht="20.100000000000001" customHeight="1" x14ac:dyDescent="0.25">
      <c r="A41" s="185" t="s">
        <v>732</v>
      </c>
      <c r="B41" s="155" t="s">
        <v>428</v>
      </c>
      <c r="C41" s="171" t="s">
        <v>430</v>
      </c>
      <c r="D41" s="157" t="s">
        <v>433</v>
      </c>
      <c r="E41" s="187"/>
      <c r="F41" s="187"/>
      <c r="G41" s="187"/>
      <c r="H41" s="187"/>
      <c r="I41" s="187"/>
      <c r="J41" s="187"/>
      <c r="K41" s="187"/>
      <c r="L41" s="187"/>
      <c r="M41" s="187"/>
      <c r="N41" s="184"/>
      <c r="O41" s="184"/>
    </row>
    <row r="42" spans="1:15" s="27" customFormat="1" ht="20.100000000000001" customHeight="1" x14ac:dyDescent="0.25">
      <c r="A42" s="185" t="s">
        <v>213</v>
      </c>
      <c r="B42" s="155" t="s">
        <v>428</v>
      </c>
      <c r="C42" s="171" t="s">
        <v>214</v>
      </c>
      <c r="D42" s="157" t="s">
        <v>433</v>
      </c>
      <c r="E42" s="187"/>
      <c r="F42" s="187"/>
      <c r="G42" s="187"/>
      <c r="H42" s="187"/>
      <c r="I42" s="187"/>
      <c r="J42" s="187"/>
      <c r="K42" s="187"/>
      <c r="L42" s="187"/>
      <c r="M42" s="187"/>
      <c r="N42" s="184"/>
      <c r="O42" s="184"/>
    </row>
    <row r="43" spans="1:15" s="27" customFormat="1" ht="20.100000000000001" customHeight="1" x14ac:dyDescent="0.25">
      <c r="A43" s="185" t="s">
        <v>733</v>
      </c>
      <c r="B43" s="155" t="s">
        <v>429</v>
      </c>
      <c r="C43" s="171" t="s">
        <v>431</v>
      </c>
      <c r="D43" s="157" t="s">
        <v>434</v>
      </c>
      <c r="E43" s="187"/>
      <c r="F43" s="187"/>
      <c r="G43" s="187"/>
      <c r="H43" s="187"/>
      <c r="I43" s="187"/>
      <c r="J43" s="187"/>
      <c r="K43" s="187"/>
      <c r="L43" s="187"/>
      <c r="M43" s="187"/>
      <c r="N43" s="184"/>
      <c r="O43" s="184"/>
    </row>
    <row r="44" spans="1:15" s="27" customFormat="1" ht="20.100000000000001" customHeight="1" x14ac:dyDescent="0.25">
      <c r="A44" s="188" t="s">
        <v>734</v>
      </c>
      <c r="B44" s="172" t="s">
        <v>429</v>
      </c>
      <c r="C44" s="173" t="s">
        <v>215</v>
      </c>
      <c r="D44" s="174" t="s">
        <v>434</v>
      </c>
      <c r="E44" s="187"/>
      <c r="F44" s="187"/>
      <c r="G44" s="187"/>
      <c r="H44" s="187"/>
      <c r="I44" s="187"/>
      <c r="J44" s="187"/>
      <c r="K44" s="187"/>
      <c r="L44" s="187"/>
      <c r="M44" s="187"/>
      <c r="N44" s="184"/>
      <c r="O44" s="184"/>
    </row>
    <row r="45" spans="1:15" s="27" customFormat="1" ht="20.100000000000001" customHeight="1" x14ac:dyDescent="0.25">
      <c r="A45" s="197"/>
      <c r="B45" s="131" t="s">
        <v>111</v>
      </c>
      <c r="C45" s="198" t="s">
        <v>113</v>
      </c>
      <c r="D45" s="132" t="s">
        <v>115</v>
      </c>
      <c r="E45" s="184"/>
      <c r="F45" s="184"/>
      <c r="G45" s="184"/>
      <c r="H45" s="184"/>
      <c r="I45" s="184"/>
      <c r="J45" s="184"/>
      <c r="K45" s="184"/>
      <c r="L45" s="184"/>
      <c r="M45" s="184"/>
      <c r="N45" s="184"/>
      <c r="O45" s="184"/>
    </row>
    <row r="46" spans="1:15" s="27" customFormat="1" ht="20.100000000000001" customHeight="1" x14ac:dyDescent="0.25">
      <c r="A46" s="199" t="s">
        <v>110</v>
      </c>
      <c r="B46" s="133" t="s">
        <v>117</v>
      </c>
      <c r="C46" s="132" t="s">
        <v>216</v>
      </c>
      <c r="D46" s="200"/>
      <c r="E46" s="184"/>
      <c r="F46" s="184"/>
      <c r="G46" s="184"/>
      <c r="H46" s="184"/>
      <c r="I46" s="184"/>
      <c r="J46" s="184"/>
      <c r="K46" s="184"/>
      <c r="L46" s="184"/>
      <c r="M46" s="184"/>
      <c r="N46" s="184"/>
      <c r="O46" s="184"/>
    </row>
    <row r="47" spans="1:15" x14ac:dyDescent="0.25">
      <c r="A47" s="139"/>
      <c r="B47" s="139"/>
      <c r="C47" s="139"/>
      <c r="D47" s="139"/>
    </row>
    <row r="48" spans="1:15" x14ac:dyDescent="0.25">
      <c r="A48" s="139"/>
      <c r="B48" s="139"/>
      <c r="C48" s="139"/>
      <c r="D48" s="139"/>
    </row>
    <row r="49" spans="1:4" x14ac:dyDescent="0.25">
      <c r="A49" s="139"/>
      <c r="B49" s="139"/>
      <c r="C49" s="139"/>
      <c r="D49" s="139"/>
    </row>
    <row r="50" spans="1:4" x14ac:dyDescent="0.25">
      <c r="A50" s="139"/>
      <c r="B50" s="139"/>
      <c r="C50" s="139"/>
      <c r="D50" s="139"/>
    </row>
  </sheetData>
  <pageMargins left="0.7" right="0.7" top="0.75" bottom="0.75" header="0.3" footer="0.3"/>
  <pageSetup scale="64" orientation="portrait" r:id="rId1"/>
  <rowBreaks count="1" manualBreakCount="1">
    <brk id="62" max="3"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9DA24F-1214-431C-B4A8-DBDC0B6FCC1A}">
  <dimension ref="A1:K48"/>
  <sheetViews>
    <sheetView zoomScale="115" zoomScaleNormal="115" workbookViewId="0">
      <selection activeCell="C20" sqref="C20"/>
    </sheetView>
  </sheetViews>
  <sheetFormatPr defaultRowHeight="15" x14ac:dyDescent="0.25"/>
  <cols>
    <col min="1" max="1" width="35.7109375" style="21" customWidth="1"/>
    <col min="2" max="2" width="25.7109375" style="21" customWidth="1"/>
    <col min="3" max="3" width="31.28515625" style="21" customWidth="1"/>
    <col min="4" max="7" width="25.7109375" style="21" customWidth="1"/>
    <col min="8" max="16384" width="9.140625" style="21"/>
  </cols>
  <sheetData>
    <row r="1" spans="1:11" x14ac:dyDescent="0.25">
      <c r="A1" s="20"/>
      <c r="B1" s="20"/>
      <c r="C1" s="20"/>
      <c r="D1" s="20"/>
    </row>
    <row r="2" spans="1:11" x14ac:dyDescent="0.25">
      <c r="A2" s="22" t="s">
        <v>386</v>
      </c>
      <c r="B2" s="22"/>
      <c r="C2" s="22"/>
      <c r="D2" s="22"/>
    </row>
    <row r="3" spans="1:11" x14ac:dyDescent="0.25">
      <c r="A3" s="20"/>
      <c r="B3" s="20"/>
      <c r="C3" s="20"/>
      <c r="D3" s="20"/>
    </row>
    <row r="4" spans="1:11" ht="20.25" x14ac:dyDescent="0.3">
      <c r="A4" s="310" t="s">
        <v>768</v>
      </c>
      <c r="B4" s="20"/>
      <c r="C4" s="20"/>
      <c r="D4" s="20"/>
    </row>
    <row r="5" spans="1:11" ht="20.25" x14ac:dyDescent="0.3">
      <c r="A5" s="310" t="s">
        <v>735</v>
      </c>
      <c r="B5" s="20"/>
      <c r="C5" s="20"/>
      <c r="D5" s="20"/>
    </row>
    <row r="6" spans="1:11" x14ac:dyDescent="0.25">
      <c r="A6" s="20" t="s">
        <v>17</v>
      </c>
      <c r="B6" s="20"/>
      <c r="C6" s="20"/>
      <c r="D6" s="20"/>
    </row>
    <row r="7" spans="1:11" x14ac:dyDescent="0.25">
      <c r="A7" s="21" t="s">
        <v>18</v>
      </c>
    </row>
    <row r="8" spans="1:11" x14ac:dyDescent="0.25">
      <c r="A8" s="20"/>
      <c r="B8" s="20"/>
      <c r="C8" s="20"/>
      <c r="D8" s="20"/>
    </row>
    <row r="9" spans="1:11" x14ac:dyDescent="0.25">
      <c r="A9" s="23" t="s">
        <v>295</v>
      </c>
      <c r="B9" s="23"/>
      <c r="C9" s="23"/>
      <c r="D9" s="23"/>
    </row>
    <row r="10" spans="1:11" s="27" customFormat="1" ht="58.5" customHeight="1" x14ac:dyDescent="0.25">
      <c r="A10" s="140" t="s">
        <v>296</v>
      </c>
      <c r="B10" s="281" t="s">
        <v>21</v>
      </c>
      <c r="C10" s="26" t="s">
        <v>297</v>
      </c>
      <c r="D10" s="26" t="s">
        <v>298</v>
      </c>
      <c r="E10" s="26" t="s">
        <v>120</v>
      </c>
      <c r="F10" s="26" t="s">
        <v>121</v>
      </c>
      <c r="G10" s="26" t="s">
        <v>299</v>
      </c>
    </row>
    <row r="11" spans="1:11" s="27" customFormat="1" ht="21.95" customHeight="1" x14ac:dyDescent="0.25">
      <c r="A11" s="282" t="s">
        <v>300</v>
      </c>
      <c r="B11" s="283"/>
      <c r="C11" s="283"/>
      <c r="D11" s="283"/>
      <c r="E11" s="283"/>
      <c r="F11" s="283"/>
      <c r="G11" s="284"/>
    </row>
    <row r="12" spans="1:11" s="27" customFormat="1" ht="21.75" customHeight="1" x14ac:dyDescent="0.25">
      <c r="A12" s="285" t="s">
        <v>129</v>
      </c>
      <c r="B12" s="286">
        <v>0</v>
      </c>
      <c r="C12" s="286">
        <v>0</v>
      </c>
      <c r="D12" s="319">
        <v>500</v>
      </c>
      <c r="E12" s="287">
        <v>0</v>
      </c>
      <c r="F12" s="288">
        <v>0</v>
      </c>
      <c r="G12" s="286">
        <v>0</v>
      </c>
      <c r="H12" s="289"/>
      <c r="I12" s="289"/>
      <c r="J12" s="289"/>
      <c r="K12" s="289"/>
    </row>
    <row r="13" spans="1:11" s="27" customFormat="1" ht="21.75" customHeight="1" x14ac:dyDescent="0.25">
      <c r="A13" s="285" t="s">
        <v>301</v>
      </c>
      <c r="B13" s="286">
        <v>0</v>
      </c>
      <c r="C13" s="286">
        <v>0</v>
      </c>
      <c r="D13" s="319">
        <v>200</v>
      </c>
      <c r="E13" s="287">
        <v>0</v>
      </c>
      <c r="F13" s="288">
        <v>0</v>
      </c>
      <c r="G13" s="286">
        <v>0</v>
      </c>
      <c r="H13" s="289"/>
      <c r="I13" s="289"/>
      <c r="J13" s="289"/>
      <c r="K13" s="289"/>
    </row>
    <row r="14" spans="1:11" s="27" customFormat="1" ht="21.75" customHeight="1" x14ac:dyDescent="0.25">
      <c r="A14" s="285" t="s">
        <v>131</v>
      </c>
      <c r="B14" s="286">
        <v>0</v>
      </c>
      <c r="C14" s="286">
        <v>0</v>
      </c>
      <c r="D14" s="286">
        <v>0</v>
      </c>
      <c r="E14" s="287">
        <v>0</v>
      </c>
      <c r="F14" s="288">
        <v>0</v>
      </c>
      <c r="G14" s="286">
        <v>0</v>
      </c>
      <c r="H14" s="289"/>
      <c r="I14" s="289"/>
      <c r="J14" s="289"/>
      <c r="K14" s="289"/>
    </row>
    <row r="15" spans="1:11" s="27" customFormat="1" ht="21.75" customHeight="1" x14ac:dyDescent="0.25">
      <c r="A15" s="285" t="s">
        <v>736</v>
      </c>
      <c r="B15" s="290" t="s">
        <v>48</v>
      </c>
      <c r="C15" s="290" t="s">
        <v>37</v>
      </c>
      <c r="D15" s="290" t="s">
        <v>37</v>
      </c>
      <c r="E15" s="29" t="s">
        <v>37</v>
      </c>
      <c r="F15" s="291" t="s">
        <v>37</v>
      </c>
      <c r="G15" s="290" t="s">
        <v>37</v>
      </c>
      <c r="H15" s="292"/>
      <c r="I15" s="292"/>
      <c r="J15" s="292"/>
      <c r="K15" s="292"/>
    </row>
    <row r="16" spans="1:11" s="27" customFormat="1" ht="21.75" customHeight="1" x14ac:dyDescent="0.25">
      <c r="A16" s="293" t="s">
        <v>302</v>
      </c>
      <c r="B16" s="290" t="s">
        <v>37</v>
      </c>
      <c r="C16" s="290" t="s">
        <v>37</v>
      </c>
      <c r="D16" s="290" t="s">
        <v>37</v>
      </c>
      <c r="E16" s="290" t="s">
        <v>37</v>
      </c>
      <c r="F16" s="290" t="s">
        <v>37</v>
      </c>
      <c r="G16" s="290" t="s">
        <v>37</v>
      </c>
      <c r="H16" s="294"/>
      <c r="I16" s="294"/>
      <c r="J16" s="294"/>
      <c r="K16" s="294"/>
    </row>
    <row r="17" spans="1:11" s="27" customFormat="1" ht="21.75" customHeight="1" x14ac:dyDescent="0.25">
      <c r="A17" s="293" t="s">
        <v>737</v>
      </c>
      <c r="B17" s="290" t="s">
        <v>303</v>
      </c>
      <c r="C17" s="290" t="s">
        <v>303</v>
      </c>
      <c r="D17" s="290" t="s">
        <v>303</v>
      </c>
      <c r="E17" s="290" t="s">
        <v>303</v>
      </c>
      <c r="F17" s="290" t="s">
        <v>303</v>
      </c>
      <c r="G17" s="290" t="s">
        <v>303</v>
      </c>
      <c r="H17" s="294"/>
      <c r="I17" s="294"/>
      <c r="J17" s="294"/>
      <c r="K17" s="294"/>
    </row>
    <row r="18" spans="1:11" s="27" customFormat="1" ht="21.75" customHeight="1" x14ac:dyDescent="0.25">
      <c r="A18" s="293" t="s">
        <v>135</v>
      </c>
      <c r="B18" s="286">
        <v>0</v>
      </c>
      <c r="C18" s="319">
        <v>125</v>
      </c>
      <c r="D18" s="286" t="s">
        <v>45</v>
      </c>
      <c r="E18" s="290" t="s">
        <v>45</v>
      </c>
      <c r="F18" s="290" t="s">
        <v>304</v>
      </c>
      <c r="G18" s="290" t="s">
        <v>45</v>
      </c>
      <c r="H18" s="292"/>
      <c r="I18" s="292"/>
      <c r="J18" s="292"/>
      <c r="K18" s="292"/>
    </row>
    <row r="19" spans="1:11" s="27" customFormat="1" ht="21.95" customHeight="1" x14ac:dyDescent="0.25">
      <c r="A19" s="282" t="s">
        <v>305</v>
      </c>
      <c r="B19" s="283"/>
      <c r="C19" s="283"/>
      <c r="D19" s="283"/>
      <c r="E19" s="283"/>
      <c r="F19" s="283"/>
      <c r="G19" s="284"/>
    </row>
    <row r="20" spans="1:11" s="27" customFormat="1" ht="45" x14ac:dyDescent="0.25">
      <c r="A20" s="293" t="s">
        <v>306</v>
      </c>
      <c r="B20" s="290" t="s">
        <v>307</v>
      </c>
      <c r="C20" s="290" t="s">
        <v>308</v>
      </c>
      <c r="D20" s="290" t="s">
        <v>309</v>
      </c>
      <c r="E20" s="290" t="s">
        <v>48</v>
      </c>
      <c r="F20" s="290" t="s">
        <v>310</v>
      </c>
      <c r="G20" s="290" t="s">
        <v>311</v>
      </c>
      <c r="H20" s="187"/>
      <c r="I20" s="187"/>
      <c r="J20" s="187"/>
      <c r="K20" s="187"/>
    </row>
    <row r="21" spans="1:11" s="27" customFormat="1" ht="21.95" customHeight="1" x14ac:dyDescent="0.25">
      <c r="A21" s="293" t="s">
        <v>312</v>
      </c>
      <c r="B21" s="290" t="s">
        <v>48</v>
      </c>
      <c r="C21" s="290" t="s">
        <v>48</v>
      </c>
      <c r="D21" s="290" t="s">
        <v>313</v>
      </c>
      <c r="E21" s="290" t="s">
        <v>314</v>
      </c>
      <c r="F21" s="290" t="s">
        <v>48</v>
      </c>
      <c r="G21" s="290" t="s">
        <v>315</v>
      </c>
      <c r="H21" s="187"/>
      <c r="I21" s="187"/>
      <c r="J21" s="187"/>
      <c r="K21" s="187"/>
    </row>
    <row r="22" spans="1:11" s="27" customFormat="1" ht="21.95" customHeight="1" x14ac:dyDescent="0.25">
      <c r="A22" s="293" t="s">
        <v>316</v>
      </c>
      <c r="B22" s="290" t="s">
        <v>48</v>
      </c>
      <c r="C22" s="290" t="s">
        <v>48</v>
      </c>
      <c r="D22" s="290" t="s">
        <v>48</v>
      </c>
      <c r="E22" s="290" t="s">
        <v>48</v>
      </c>
      <c r="F22" s="290" t="s">
        <v>48</v>
      </c>
      <c r="G22" s="290" t="s">
        <v>48</v>
      </c>
      <c r="H22" s="187"/>
      <c r="I22" s="187"/>
      <c r="J22" s="187"/>
      <c r="K22" s="187"/>
    </row>
    <row r="23" spans="1:11" s="27" customFormat="1" ht="30" x14ac:dyDescent="0.25">
      <c r="A23" s="293" t="s">
        <v>317</v>
      </c>
      <c r="B23" s="290" t="s">
        <v>318</v>
      </c>
      <c r="C23" s="290" t="s">
        <v>319</v>
      </c>
      <c r="D23" s="290" t="s">
        <v>320</v>
      </c>
      <c r="E23" s="290" t="s">
        <v>321</v>
      </c>
      <c r="F23" s="290" t="s">
        <v>322</v>
      </c>
      <c r="G23" s="290" t="s">
        <v>323</v>
      </c>
      <c r="H23" s="187"/>
      <c r="I23" s="187"/>
      <c r="J23" s="187"/>
      <c r="K23" s="187"/>
    </row>
    <row r="24" spans="1:11" s="27" customFormat="1" ht="30" x14ac:dyDescent="0.25">
      <c r="A24" s="293" t="s">
        <v>324</v>
      </c>
      <c r="B24" s="290" t="s">
        <v>48</v>
      </c>
      <c r="C24" s="290" t="s">
        <v>48</v>
      </c>
      <c r="D24" s="290" t="s">
        <v>325</v>
      </c>
      <c r="E24" s="290" t="s">
        <v>325</v>
      </c>
      <c r="F24" s="290" t="s">
        <v>326</v>
      </c>
      <c r="G24" s="290" t="s">
        <v>327</v>
      </c>
      <c r="H24" s="187"/>
      <c r="I24" s="187"/>
      <c r="J24" s="187"/>
      <c r="K24" s="187"/>
    </row>
    <row r="25" spans="1:11" s="27" customFormat="1" ht="30" x14ac:dyDescent="0.25">
      <c r="A25" s="293" t="s">
        <v>328</v>
      </c>
      <c r="B25" s="290" t="s">
        <v>48</v>
      </c>
      <c r="C25" s="290" t="s">
        <v>48</v>
      </c>
      <c r="D25" s="290" t="s">
        <v>329</v>
      </c>
      <c r="E25" s="290" t="s">
        <v>330</v>
      </c>
      <c r="F25" s="290" t="s">
        <v>331</v>
      </c>
      <c r="G25" s="290" t="s">
        <v>332</v>
      </c>
      <c r="H25" s="186"/>
      <c r="I25" s="186"/>
      <c r="J25" s="186"/>
      <c r="K25" s="186"/>
    </row>
    <row r="26" spans="1:11" s="27" customFormat="1" ht="47.25" customHeight="1" x14ac:dyDescent="0.25">
      <c r="A26" s="293" t="s">
        <v>333</v>
      </c>
      <c r="B26" s="290" t="s">
        <v>48</v>
      </c>
      <c r="C26" s="290" t="s">
        <v>48</v>
      </c>
      <c r="D26" s="290" t="s">
        <v>329</v>
      </c>
      <c r="E26" s="290" t="s">
        <v>330</v>
      </c>
      <c r="F26" s="290" t="s">
        <v>334</v>
      </c>
      <c r="G26" s="290" t="s">
        <v>335</v>
      </c>
      <c r="H26" s="158"/>
      <c r="I26" s="158"/>
      <c r="J26" s="158"/>
      <c r="K26" s="158"/>
    </row>
    <row r="27" spans="1:11" s="27" customFormat="1" x14ac:dyDescent="0.25">
      <c r="A27" s="293" t="s">
        <v>186</v>
      </c>
      <c r="B27" s="290" t="s">
        <v>336</v>
      </c>
      <c r="C27" s="290" t="s">
        <v>329</v>
      </c>
      <c r="D27" s="295" t="s">
        <v>337</v>
      </c>
      <c r="E27" s="290" t="s">
        <v>338</v>
      </c>
      <c r="F27" s="290" t="s">
        <v>339</v>
      </c>
      <c r="G27" s="290" t="s">
        <v>340</v>
      </c>
      <c r="H27" s="158"/>
      <c r="I27" s="158"/>
      <c r="J27" s="158"/>
      <c r="K27" s="158"/>
    </row>
    <row r="28" spans="1:11" s="27" customFormat="1" ht="60" x14ac:dyDescent="0.25">
      <c r="A28" s="293" t="s">
        <v>341</v>
      </c>
      <c r="B28" s="290" t="s">
        <v>342</v>
      </c>
      <c r="C28" s="290" t="s">
        <v>343</v>
      </c>
      <c r="D28" s="295" t="s">
        <v>344</v>
      </c>
      <c r="E28" s="290" t="s">
        <v>345</v>
      </c>
      <c r="F28" s="290" t="s">
        <v>346</v>
      </c>
      <c r="G28" s="290" t="s">
        <v>347</v>
      </c>
      <c r="H28" s="187"/>
      <c r="I28" s="187"/>
      <c r="J28" s="187"/>
      <c r="K28" s="187"/>
    </row>
    <row r="29" spans="1:11" ht="58.5" customHeight="1" x14ac:dyDescent="0.25">
      <c r="A29" s="296" t="s">
        <v>296</v>
      </c>
      <c r="B29" s="26" t="s">
        <v>348</v>
      </c>
      <c r="C29" s="25" t="s">
        <v>124</v>
      </c>
      <c r="D29" s="26" t="s">
        <v>125</v>
      </c>
      <c r="E29" s="26" t="s">
        <v>126</v>
      </c>
      <c r="F29" s="297" t="s">
        <v>127</v>
      </c>
      <c r="G29" s="298"/>
    </row>
    <row r="30" spans="1:11" x14ac:dyDescent="0.25">
      <c r="A30" s="299" t="s">
        <v>300</v>
      </c>
      <c r="B30" s="283"/>
      <c r="C30" s="300"/>
      <c r="D30" s="283"/>
      <c r="E30" s="283"/>
      <c r="F30" s="283"/>
      <c r="G30" s="301"/>
    </row>
    <row r="31" spans="1:11" ht="21.75" customHeight="1" x14ac:dyDescent="0.25">
      <c r="A31" s="285" t="s">
        <v>129</v>
      </c>
      <c r="B31" s="286">
        <v>0</v>
      </c>
      <c r="C31" s="302">
        <v>0</v>
      </c>
      <c r="D31" s="320">
        <v>2500</v>
      </c>
      <c r="E31" s="286">
        <v>0</v>
      </c>
      <c r="F31" s="303">
        <v>0</v>
      </c>
      <c r="G31" s="301"/>
    </row>
    <row r="32" spans="1:11" ht="21.75" customHeight="1" x14ac:dyDescent="0.25">
      <c r="A32" s="285" t="s">
        <v>301</v>
      </c>
      <c r="B32" s="286">
        <v>0</v>
      </c>
      <c r="C32" s="302">
        <v>0</v>
      </c>
      <c r="D32" s="288">
        <v>0</v>
      </c>
      <c r="E32" s="286">
        <v>0</v>
      </c>
      <c r="F32" s="303">
        <v>0</v>
      </c>
      <c r="G32" s="301"/>
    </row>
    <row r="33" spans="1:7" ht="21.75" customHeight="1" x14ac:dyDescent="0.25">
      <c r="A33" s="285" t="s">
        <v>131</v>
      </c>
      <c r="B33" s="286">
        <v>0</v>
      </c>
      <c r="C33" s="302">
        <v>0</v>
      </c>
      <c r="D33" s="288">
        <v>0</v>
      </c>
      <c r="E33" s="286">
        <v>0</v>
      </c>
      <c r="F33" s="303">
        <v>0</v>
      </c>
      <c r="G33" s="301"/>
    </row>
    <row r="34" spans="1:7" ht="21.75" customHeight="1" x14ac:dyDescent="0.25">
      <c r="A34" s="285" t="s">
        <v>736</v>
      </c>
      <c r="B34" s="290" t="s">
        <v>37</v>
      </c>
      <c r="C34" s="304" t="s">
        <v>48</v>
      </c>
      <c r="D34" s="291" t="s">
        <v>37</v>
      </c>
      <c r="E34" s="290" t="s">
        <v>37</v>
      </c>
      <c r="F34" s="305" t="s">
        <v>37</v>
      </c>
      <c r="G34" s="301"/>
    </row>
    <row r="35" spans="1:7" ht="21.75" customHeight="1" x14ac:dyDescent="0.25">
      <c r="A35" s="293" t="s">
        <v>302</v>
      </c>
      <c r="B35" s="290" t="s">
        <v>37</v>
      </c>
      <c r="C35" s="306" t="s">
        <v>37</v>
      </c>
      <c r="D35" s="290" t="s">
        <v>37</v>
      </c>
      <c r="E35" s="290" t="s">
        <v>37</v>
      </c>
      <c r="F35" s="305" t="s">
        <v>37</v>
      </c>
      <c r="G35" s="301"/>
    </row>
    <row r="36" spans="1:7" ht="31.5" customHeight="1" x14ac:dyDescent="0.25">
      <c r="A36" s="293" t="s">
        <v>737</v>
      </c>
      <c r="B36" s="290" t="s">
        <v>349</v>
      </c>
      <c r="C36" s="306" t="s">
        <v>350</v>
      </c>
      <c r="D36" s="290" t="s">
        <v>351</v>
      </c>
      <c r="E36" s="290" t="s">
        <v>352</v>
      </c>
      <c r="F36" s="305" t="s">
        <v>353</v>
      </c>
      <c r="G36" s="301"/>
    </row>
    <row r="37" spans="1:7" ht="21.75" customHeight="1" x14ac:dyDescent="0.25">
      <c r="A37" s="293" t="s">
        <v>135</v>
      </c>
      <c r="B37" s="290" t="s">
        <v>45</v>
      </c>
      <c r="C37" s="321">
        <v>50</v>
      </c>
      <c r="D37" s="319">
        <v>200</v>
      </c>
      <c r="E37" s="290" t="s">
        <v>45</v>
      </c>
      <c r="F37" s="322">
        <v>100</v>
      </c>
      <c r="G37" s="301"/>
    </row>
    <row r="38" spans="1:7" x14ac:dyDescent="0.25">
      <c r="A38" s="282" t="s">
        <v>305</v>
      </c>
      <c r="B38" s="283"/>
      <c r="C38" s="300"/>
      <c r="D38" s="283"/>
      <c r="E38" s="284"/>
      <c r="F38" s="283"/>
      <c r="G38" s="301"/>
    </row>
    <row r="39" spans="1:7" ht="45" x14ac:dyDescent="0.25">
      <c r="A39" s="293" t="s">
        <v>306</v>
      </c>
      <c r="B39" s="290" t="s">
        <v>354</v>
      </c>
      <c r="C39" s="306" t="s">
        <v>48</v>
      </c>
      <c r="D39" s="290" t="s">
        <v>355</v>
      </c>
      <c r="E39" s="290" t="s">
        <v>356</v>
      </c>
      <c r="F39" s="305" t="s">
        <v>435</v>
      </c>
      <c r="G39" s="301"/>
    </row>
    <row r="40" spans="1:7" x14ac:dyDescent="0.25">
      <c r="A40" s="293" t="s">
        <v>312</v>
      </c>
      <c r="B40" s="290" t="s">
        <v>315</v>
      </c>
      <c r="C40" s="306" t="s">
        <v>48</v>
      </c>
      <c r="D40" s="290" t="s">
        <v>357</v>
      </c>
      <c r="E40" s="290" t="s">
        <v>315</v>
      </c>
      <c r="F40" s="305" t="s">
        <v>358</v>
      </c>
      <c r="G40" s="301"/>
    </row>
    <row r="41" spans="1:7" ht="30" x14ac:dyDescent="0.25">
      <c r="A41" s="293" t="s">
        <v>316</v>
      </c>
      <c r="B41" s="290" t="s">
        <v>48</v>
      </c>
      <c r="C41" s="306" t="s">
        <v>48</v>
      </c>
      <c r="D41" s="290" t="s">
        <v>48</v>
      </c>
      <c r="E41" s="290" t="s">
        <v>359</v>
      </c>
      <c r="F41" s="305" t="s">
        <v>360</v>
      </c>
      <c r="G41" s="301"/>
    </row>
    <row r="42" spans="1:7" ht="30" x14ac:dyDescent="0.25">
      <c r="A42" s="293" t="s">
        <v>317</v>
      </c>
      <c r="B42" s="290" t="s">
        <v>361</v>
      </c>
      <c r="C42" s="306" t="s">
        <v>362</v>
      </c>
      <c r="D42" s="290" t="s">
        <v>363</v>
      </c>
      <c r="E42" s="290" t="s">
        <v>364</v>
      </c>
      <c r="F42" s="305" t="s">
        <v>365</v>
      </c>
      <c r="G42" s="301"/>
    </row>
    <row r="43" spans="1:7" ht="30" x14ac:dyDescent="0.25">
      <c r="A43" s="293" t="s">
        <v>324</v>
      </c>
      <c r="B43" s="290" t="s">
        <v>366</v>
      </c>
      <c r="C43" s="306" t="s">
        <v>367</v>
      </c>
      <c r="D43" s="290" t="s">
        <v>368</v>
      </c>
      <c r="E43" s="290" t="s">
        <v>369</v>
      </c>
      <c r="F43" s="305" t="s">
        <v>370</v>
      </c>
      <c r="G43" s="301"/>
    </row>
    <row r="44" spans="1:7" ht="30" x14ac:dyDescent="0.25">
      <c r="A44" s="293" t="s">
        <v>328</v>
      </c>
      <c r="B44" s="290" t="s">
        <v>371</v>
      </c>
      <c r="C44" s="306" t="s">
        <v>48</v>
      </c>
      <c r="D44" s="290" t="s">
        <v>332</v>
      </c>
      <c r="E44" s="290" t="s">
        <v>372</v>
      </c>
      <c r="F44" s="305" t="s">
        <v>373</v>
      </c>
      <c r="G44" s="301"/>
    </row>
    <row r="45" spans="1:7" ht="59.25" customHeight="1" x14ac:dyDescent="0.25">
      <c r="A45" s="293" t="s">
        <v>333</v>
      </c>
      <c r="B45" s="290" t="s">
        <v>374</v>
      </c>
      <c r="C45" s="306" t="s">
        <v>375</v>
      </c>
      <c r="D45" s="290" t="s">
        <v>376</v>
      </c>
      <c r="E45" s="290" t="s">
        <v>335</v>
      </c>
      <c r="F45" s="305" t="s">
        <v>377</v>
      </c>
      <c r="G45" s="301"/>
    </row>
    <row r="46" spans="1:7" ht="30" x14ac:dyDescent="0.25">
      <c r="A46" s="293" t="s">
        <v>186</v>
      </c>
      <c r="B46" s="290" t="s">
        <v>340</v>
      </c>
      <c r="C46" s="306" t="s">
        <v>340</v>
      </c>
      <c r="D46" s="290" t="s">
        <v>378</v>
      </c>
      <c r="E46" s="290" t="s">
        <v>340</v>
      </c>
      <c r="F46" s="305" t="s">
        <v>379</v>
      </c>
      <c r="G46" s="301"/>
    </row>
    <row r="47" spans="1:7" ht="45" x14ac:dyDescent="0.25">
      <c r="A47" s="293" t="s">
        <v>341</v>
      </c>
      <c r="B47" s="290" t="s">
        <v>380</v>
      </c>
      <c r="C47" s="306" t="s">
        <v>381</v>
      </c>
      <c r="D47" s="290" t="s">
        <v>382</v>
      </c>
      <c r="E47" s="290" t="s">
        <v>383</v>
      </c>
      <c r="F47" s="305" t="s">
        <v>384</v>
      </c>
      <c r="G47" s="301"/>
    </row>
    <row r="48" spans="1:7" ht="49.5" customHeight="1" x14ac:dyDescent="0.25">
      <c r="A48" s="307" t="s">
        <v>110</v>
      </c>
      <c r="B48" s="176" t="s">
        <v>111</v>
      </c>
      <c r="C48" s="177" t="s">
        <v>112</v>
      </c>
      <c r="D48" s="198" t="s">
        <v>113</v>
      </c>
      <c r="E48" s="176" t="s">
        <v>115</v>
      </c>
      <c r="F48" s="308" t="s">
        <v>117</v>
      </c>
      <c r="G48" s="309"/>
    </row>
  </sheetData>
  <pageMargins left="0.7" right="0.7" top="0.75" bottom="0.75" header="0.3" footer="0.3"/>
  <pageSetup scale="60" orientation="landscape" r:id="rId1"/>
  <rowBreaks count="2" manualBreakCount="2">
    <brk id="28" max="6" man="1"/>
    <brk id="60" max="6"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C9D59E-2C50-4659-A361-78AA53D3C546}">
  <sheetPr>
    <pageSetUpPr fitToPage="1"/>
  </sheetPr>
  <dimension ref="A2:Q83"/>
  <sheetViews>
    <sheetView zoomScaleNormal="100" workbookViewId="0">
      <selection activeCell="N106" sqref="N106"/>
    </sheetView>
  </sheetViews>
  <sheetFormatPr defaultRowHeight="15" x14ac:dyDescent="0.25"/>
  <cols>
    <col min="1" max="1" width="45" style="21" customWidth="1"/>
    <col min="2" max="7" width="22.7109375" style="21" customWidth="1"/>
    <col min="8" max="16384" width="9.140625" style="21"/>
  </cols>
  <sheetData>
    <row r="2" spans="1:17" x14ac:dyDescent="0.25">
      <c r="A2" s="20" t="s">
        <v>386</v>
      </c>
      <c r="B2" s="20"/>
      <c r="C2" s="20"/>
    </row>
    <row r="3" spans="1:17" x14ac:dyDescent="0.25">
      <c r="A3" s="22"/>
      <c r="B3" s="22"/>
      <c r="C3" s="22"/>
    </row>
    <row r="4" spans="1:17" ht="20.25" x14ac:dyDescent="0.3">
      <c r="A4" s="310" t="s">
        <v>771</v>
      </c>
      <c r="B4" s="20"/>
      <c r="C4" s="20"/>
    </row>
    <row r="5" spans="1:17" ht="20.25" x14ac:dyDescent="0.3">
      <c r="A5" s="310" t="s">
        <v>772</v>
      </c>
      <c r="B5" s="20"/>
      <c r="C5" s="20"/>
    </row>
    <row r="6" spans="1:17" x14ac:dyDescent="0.25">
      <c r="A6" s="20" t="s">
        <v>17</v>
      </c>
      <c r="B6" s="20"/>
      <c r="C6" s="20"/>
    </row>
    <row r="7" spans="1:17" x14ac:dyDescent="0.25">
      <c r="A7" s="21" t="s">
        <v>18</v>
      </c>
    </row>
    <row r="10" spans="1:17" x14ac:dyDescent="0.25">
      <c r="A10" s="23" t="s">
        <v>19</v>
      </c>
      <c r="B10" s="23"/>
      <c r="C10" s="23"/>
    </row>
    <row r="11" spans="1:17" s="27" customFormat="1" ht="60.75" customHeight="1" x14ac:dyDescent="0.25">
      <c r="A11" s="24" t="s">
        <v>738</v>
      </c>
      <c r="B11" s="25" t="s">
        <v>20</v>
      </c>
      <c r="C11" s="26" t="s">
        <v>21</v>
      </c>
      <c r="D11" s="26" t="s">
        <v>22</v>
      </c>
      <c r="E11" s="26" t="s">
        <v>23</v>
      </c>
      <c r="F11" s="26" t="s">
        <v>24</v>
      </c>
      <c r="G11" s="26" t="s">
        <v>25</v>
      </c>
    </row>
    <row r="12" spans="1:17" s="27" customFormat="1" ht="20.25" customHeight="1" x14ac:dyDescent="0.25">
      <c r="A12" s="28" t="s">
        <v>26</v>
      </c>
      <c r="B12" s="29"/>
      <c r="C12" s="29"/>
      <c r="D12" s="29"/>
      <c r="E12" s="29"/>
      <c r="F12" s="29"/>
      <c r="G12" s="30"/>
    </row>
    <row r="13" spans="1:17" s="27" customFormat="1" x14ac:dyDescent="0.25">
      <c r="A13" s="31" t="s">
        <v>27</v>
      </c>
      <c r="B13" s="32"/>
      <c r="C13" s="32"/>
      <c r="D13" s="32"/>
      <c r="E13" s="33"/>
      <c r="F13" s="33"/>
      <c r="G13" s="138"/>
    </row>
    <row r="14" spans="1:17" s="27" customFormat="1" x14ac:dyDescent="0.25">
      <c r="A14" s="34" t="s">
        <v>28</v>
      </c>
      <c r="B14" s="323">
        <v>50000</v>
      </c>
      <c r="C14" s="324">
        <v>50000</v>
      </c>
      <c r="D14" s="324">
        <v>50000</v>
      </c>
      <c r="E14" s="324">
        <v>50000</v>
      </c>
      <c r="F14" s="324">
        <v>50000</v>
      </c>
      <c r="G14" s="324">
        <v>50000</v>
      </c>
      <c r="H14" s="35"/>
      <c r="I14" s="35"/>
      <c r="J14" s="35"/>
      <c r="K14" s="35"/>
      <c r="L14" s="36"/>
      <c r="M14" s="36"/>
      <c r="N14" s="36"/>
      <c r="O14" s="36"/>
      <c r="P14" s="36"/>
      <c r="Q14" s="36"/>
    </row>
    <row r="15" spans="1:17" s="27" customFormat="1" x14ac:dyDescent="0.25">
      <c r="A15" s="37" t="s">
        <v>29</v>
      </c>
      <c r="B15" s="325">
        <v>50000</v>
      </c>
      <c r="C15" s="326">
        <v>50000</v>
      </c>
      <c r="D15" s="326">
        <v>50000</v>
      </c>
      <c r="E15" s="326">
        <v>50000</v>
      </c>
      <c r="F15" s="326">
        <v>50000</v>
      </c>
      <c r="G15" s="326">
        <v>50000</v>
      </c>
      <c r="H15" s="35"/>
      <c r="I15" s="35"/>
      <c r="J15" s="35"/>
      <c r="K15" s="35"/>
      <c r="L15" s="36"/>
      <c r="M15" s="36"/>
      <c r="N15" s="36"/>
      <c r="O15" s="36"/>
      <c r="P15" s="36"/>
      <c r="Q15" s="36"/>
    </row>
    <row r="16" spans="1:17" s="27" customFormat="1" x14ac:dyDescent="0.25">
      <c r="A16" s="37" t="s">
        <v>30</v>
      </c>
      <c r="B16" s="325">
        <v>50000</v>
      </c>
      <c r="C16" s="326">
        <v>50000</v>
      </c>
      <c r="D16" s="326">
        <v>50000</v>
      </c>
      <c r="E16" s="326">
        <v>50000</v>
      </c>
      <c r="F16" s="326">
        <v>50000</v>
      </c>
      <c r="G16" s="326">
        <v>50000</v>
      </c>
      <c r="H16" s="35"/>
      <c r="I16" s="35"/>
      <c r="J16" s="35"/>
      <c r="K16" s="35"/>
      <c r="L16" s="36"/>
      <c r="M16" s="36"/>
      <c r="N16" s="36"/>
      <c r="O16" s="36"/>
      <c r="P16" s="36"/>
      <c r="Q16" s="36"/>
    </row>
    <row r="17" spans="1:17" s="27" customFormat="1" x14ac:dyDescent="0.25">
      <c r="A17" s="37" t="s">
        <v>31</v>
      </c>
      <c r="B17" s="325">
        <v>50000</v>
      </c>
      <c r="C17" s="326">
        <v>50000</v>
      </c>
      <c r="D17" s="326">
        <v>50000</v>
      </c>
      <c r="E17" s="326">
        <v>50000</v>
      </c>
      <c r="F17" s="326">
        <v>50000</v>
      </c>
      <c r="G17" s="326">
        <v>50000</v>
      </c>
      <c r="H17" s="35"/>
      <c r="I17" s="35"/>
      <c r="J17" s="35"/>
      <c r="K17" s="35"/>
      <c r="L17" s="36"/>
      <c r="M17" s="36"/>
      <c r="N17" s="36"/>
      <c r="O17" s="36"/>
      <c r="P17" s="36"/>
      <c r="Q17" s="36"/>
    </row>
    <row r="18" spans="1:17" s="27" customFormat="1" x14ac:dyDescent="0.25">
      <c r="A18" s="37" t="s">
        <v>32</v>
      </c>
      <c r="B18" s="325">
        <v>50000</v>
      </c>
      <c r="C18" s="326">
        <v>50000</v>
      </c>
      <c r="D18" s="327">
        <v>50000</v>
      </c>
      <c r="E18" s="326">
        <v>50000</v>
      </c>
      <c r="F18" s="326">
        <v>50000</v>
      </c>
      <c r="G18" s="326">
        <v>50000</v>
      </c>
      <c r="H18" s="35"/>
      <c r="I18" s="35"/>
      <c r="J18" s="35"/>
      <c r="K18" s="35"/>
      <c r="L18" s="36"/>
      <c r="M18" s="36"/>
      <c r="N18" s="36"/>
      <c r="O18" s="36"/>
      <c r="P18" s="36"/>
      <c r="Q18" s="36"/>
    </row>
    <row r="19" spans="1:17" s="27" customFormat="1" ht="45" x14ac:dyDescent="0.25">
      <c r="A19" s="38" t="s">
        <v>33</v>
      </c>
      <c r="B19" s="44" t="s">
        <v>436</v>
      </c>
      <c r="C19" s="45" t="s">
        <v>436</v>
      </c>
      <c r="D19" s="40"/>
      <c r="E19" s="47" t="s">
        <v>436</v>
      </c>
      <c r="F19" s="42" t="s">
        <v>436</v>
      </c>
      <c r="G19" s="42" t="s">
        <v>438</v>
      </c>
      <c r="H19" s="43"/>
      <c r="I19" s="43"/>
      <c r="J19" s="43"/>
      <c r="K19" s="43"/>
      <c r="L19" s="36"/>
      <c r="M19" s="36"/>
      <c r="N19" s="36"/>
      <c r="O19" s="36"/>
      <c r="P19" s="36"/>
      <c r="Q19" s="36"/>
    </row>
    <row r="20" spans="1:17" s="27" customFormat="1" x14ac:dyDescent="0.25">
      <c r="A20" s="37" t="s">
        <v>34</v>
      </c>
      <c r="B20" s="44" t="s">
        <v>35</v>
      </c>
      <c r="C20" s="45" t="s">
        <v>35</v>
      </c>
      <c r="D20" s="46"/>
      <c r="E20" s="47" t="s">
        <v>35</v>
      </c>
      <c r="F20" s="42" t="s">
        <v>35</v>
      </c>
      <c r="G20" s="42" t="s">
        <v>35</v>
      </c>
      <c r="H20" s="48"/>
      <c r="I20" s="48"/>
      <c r="J20" s="48"/>
      <c r="K20" s="48"/>
      <c r="L20" s="36"/>
      <c r="M20" s="36"/>
      <c r="N20" s="36"/>
      <c r="O20" s="36"/>
      <c r="P20" s="36"/>
      <c r="Q20" s="36"/>
    </row>
    <row r="21" spans="1:17" s="27" customFormat="1" x14ac:dyDescent="0.25">
      <c r="A21" s="37" t="s">
        <v>36</v>
      </c>
      <c r="B21" s="44" t="s">
        <v>37</v>
      </c>
      <c r="C21" s="45" t="s">
        <v>37</v>
      </c>
      <c r="D21" s="46"/>
      <c r="E21" s="47" t="s">
        <v>37</v>
      </c>
      <c r="F21" s="42" t="s">
        <v>37</v>
      </c>
      <c r="G21" s="42" t="s">
        <v>37</v>
      </c>
      <c r="H21" s="48"/>
      <c r="I21" s="48"/>
      <c r="J21" s="48"/>
      <c r="K21" s="48"/>
      <c r="L21" s="36"/>
      <c r="M21" s="36"/>
      <c r="N21" s="36"/>
      <c r="O21" s="36"/>
      <c r="P21" s="36"/>
      <c r="Q21" s="36"/>
    </row>
    <row r="22" spans="1:17" s="27" customFormat="1" ht="45" x14ac:dyDescent="0.25">
      <c r="A22" s="38" t="s">
        <v>38</v>
      </c>
      <c r="B22" s="44" t="s">
        <v>437</v>
      </c>
      <c r="C22" s="45" t="s">
        <v>437</v>
      </c>
      <c r="D22" s="49"/>
      <c r="E22" s="47" t="s">
        <v>437</v>
      </c>
      <c r="F22" s="42" t="s">
        <v>437</v>
      </c>
      <c r="G22" s="42" t="s">
        <v>438</v>
      </c>
      <c r="H22" s="43"/>
      <c r="I22" s="43"/>
      <c r="J22" s="43"/>
      <c r="K22" s="43"/>
      <c r="L22" s="36"/>
      <c r="M22" s="36"/>
      <c r="N22" s="36"/>
      <c r="O22" s="36"/>
      <c r="P22" s="36"/>
      <c r="Q22" s="36"/>
    </row>
    <row r="23" spans="1:17" s="27" customFormat="1" x14ac:dyDescent="0.25">
      <c r="A23" s="37" t="s">
        <v>39</v>
      </c>
      <c r="B23" s="44" t="s">
        <v>40</v>
      </c>
      <c r="C23" s="45" t="s">
        <v>40</v>
      </c>
      <c r="D23" s="46"/>
      <c r="E23" s="47" t="s">
        <v>40</v>
      </c>
      <c r="F23" s="42" t="s">
        <v>40</v>
      </c>
      <c r="G23" s="42" t="s">
        <v>40</v>
      </c>
      <c r="H23" s="48"/>
      <c r="I23" s="48"/>
      <c r="J23" s="48"/>
      <c r="K23" s="48"/>
      <c r="L23" s="36"/>
      <c r="M23" s="36"/>
      <c r="N23" s="36"/>
      <c r="O23" s="36"/>
      <c r="P23" s="36"/>
      <c r="Q23" s="36"/>
    </row>
    <row r="24" spans="1:17" s="27" customFormat="1" x14ac:dyDescent="0.25">
      <c r="A24" s="37" t="s">
        <v>41</v>
      </c>
      <c r="B24" s="44" t="s">
        <v>40</v>
      </c>
      <c r="C24" s="45" t="s">
        <v>40</v>
      </c>
      <c r="D24" s="46"/>
      <c r="E24" s="47" t="s">
        <v>40</v>
      </c>
      <c r="F24" s="42" t="s">
        <v>40</v>
      </c>
      <c r="G24" s="42" t="s">
        <v>40</v>
      </c>
      <c r="H24" s="48"/>
      <c r="I24" s="48"/>
      <c r="J24" s="48"/>
      <c r="K24" s="48"/>
      <c r="L24" s="36"/>
      <c r="M24" s="36"/>
      <c r="N24" s="36"/>
      <c r="O24" s="36"/>
      <c r="P24" s="36"/>
      <c r="Q24" s="36"/>
    </row>
    <row r="25" spans="1:17" s="27" customFormat="1" x14ac:dyDescent="0.25">
      <c r="A25" s="50" t="s">
        <v>42</v>
      </c>
      <c r="B25" s="51" t="s">
        <v>37</v>
      </c>
      <c r="C25" s="52" t="s">
        <v>37</v>
      </c>
      <c r="D25" s="53"/>
      <c r="E25" s="54" t="s">
        <v>37</v>
      </c>
      <c r="F25" s="55" t="s">
        <v>37</v>
      </c>
      <c r="G25" s="55" t="s">
        <v>37</v>
      </c>
      <c r="H25" s="48"/>
      <c r="I25" s="48"/>
      <c r="J25" s="48"/>
      <c r="K25" s="48"/>
      <c r="L25" s="36"/>
      <c r="M25" s="36"/>
      <c r="N25" s="36"/>
      <c r="O25" s="36"/>
      <c r="P25" s="36"/>
      <c r="Q25" s="36"/>
    </row>
    <row r="26" spans="1:17" s="27" customFormat="1" ht="15" customHeight="1" x14ac:dyDescent="0.25">
      <c r="A26" s="56" t="s">
        <v>43</v>
      </c>
      <c r="B26" s="57"/>
      <c r="C26" s="32"/>
      <c r="D26" s="32"/>
      <c r="E26" s="32"/>
      <c r="F26" s="32"/>
      <c r="G26" s="178"/>
      <c r="H26" s="43"/>
      <c r="I26" s="43"/>
      <c r="J26" s="43"/>
      <c r="K26" s="43"/>
    </row>
    <row r="27" spans="1:17" s="27" customFormat="1" ht="15" customHeight="1" x14ac:dyDescent="0.25">
      <c r="A27" s="58" t="s">
        <v>44</v>
      </c>
      <c r="B27" s="59" t="s">
        <v>45</v>
      </c>
      <c r="C27" s="60" t="s">
        <v>45</v>
      </c>
      <c r="D27" s="61" t="s">
        <v>46</v>
      </c>
      <c r="E27" s="60" t="s">
        <v>45</v>
      </c>
      <c r="F27" s="60" t="s">
        <v>45</v>
      </c>
      <c r="G27" s="60" t="s">
        <v>45</v>
      </c>
      <c r="H27" s="48"/>
      <c r="I27" s="48"/>
      <c r="J27" s="48"/>
      <c r="K27" s="48"/>
      <c r="L27" s="62"/>
      <c r="M27" s="62"/>
      <c r="N27" s="62"/>
      <c r="O27" s="62"/>
      <c r="P27" s="62"/>
      <c r="Q27" s="62"/>
    </row>
    <row r="28" spans="1:17" s="27" customFormat="1" ht="15" customHeight="1" x14ac:dyDescent="0.25">
      <c r="A28" s="38" t="s">
        <v>47</v>
      </c>
      <c r="B28" s="44" t="s">
        <v>439</v>
      </c>
      <c r="C28" s="42" t="s">
        <v>75</v>
      </c>
      <c r="D28" s="63" t="s">
        <v>75</v>
      </c>
      <c r="E28" s="41" t="s">
        <v>75</v>
      </c>
      <c r="F28" s="41" t="s">
        <v>48</v>
      </c>
      <c r="G28" s="41" t="s">
        <v>75</v>
      </c>
      <c r="H28" s="64"/>
      <c r="I28" s="64"/>
      <c r="J28" s="64"/>
      <c r="K28" s="64"/>
      <c r="L28" s="62"/>
      <c r="M28" s="62"/>
      <c r="N28" s="62"/>
      <c r="O28" s="62"/>
      <c r="P28" s="62"/>
      <c r="Q28" s="62"/>
    </row>
    <row r="29" spans="1:17" s="27" customFormat="1" ht="15" customHeight="1" x14ac:dyDescent="0.25">
      <c r="A29" s="38" t="s">
        <v>49</v>
      </c>
      <c r="B29" s="44" t="s">
        <v>48</v>
      </c>
      <c r="C29" s="42" t="s">
        <v>48</v>
      </c>
      <c r="D29" s="63" t="s">
        <v>48</v>
      </c>
      <c r="E29" s="41" t="s">
        <v>48</v>
      </c>
      <c r="F29" s="41" t="s">
        <v>48</v>
      </c>
      <c r="G29" s="41" t="s">
        <v>48</v>
      </c>
      <c r="H29" s="48"/>
      <c r="I29" s="48"/>
      <c r="J29" s="48"/>
      <c r="K29" s="48"/>
      <c r="L29" s="62"/>
      <c r="M29" s="62"/>
      <c r="N29" s="62"/>
      <c r="O29" s="62"/>
      <c r="P29" s="62"/>
      <c r="Q29" s="62"/>
    </row>
    <row r="30" spans="1:17" s="27" customFormat="1" ht="15" customHeight="1" x14ac:dyDescent="0.25">
      <c r="A30" s="38" t="s">
        <v>50</v>
      </c>
      <c r="B30" s="39"/>
      <c r="C30" s="41"/>
      <c r="D30" s="65" t="s">
        <v>48</v>
      </c>
      <c r="E30" s="41"/>
      <c r="F30" s="41"/>
      <c r="G30" s="41" t="s">
        <v>48</v>
      </c>
      <c r="H30" s="43"/>
      <c r="I30" s="43"/>
      <c r="J30" s="43"/>
      <c r="K30" s="43"/>
      <c r="L30" s="62"/>
      <c r="M30" s="62"/>
      <c r="N30" s="62"/>
      <c r="O30" s="62"/>
      <c r="P30" s="62"/>
      <c r="Q30" s="62"/>
    </row>
    <row r="31" spans="1:17" s="27" customFormat="1" ht="15" customHeight="1" x14ac:dyDescent="0.25">
      <c r="A31" s="38" t="s">
        <v>51</v>
      </c>
      <c r="B31" s="44" t="s">
        <v>52</v>
      </c>
      <c r="C31" s="42" t="s">
        <v>52</v>
      </c>
      <c r="D31" s="63" t="s">
        <v>53</v>
      </c>
      <c r="E31" s="41" t="s">
        <v>52</v>
      </c>
      <c r="F31" s="41" t="s">
        <v>52</v>
      </c>
      <c r="G31" s="41" t="s">
        <v>52</v>
      </c>
      <c r="H31" s="48"/>
      <c r="I31" s="48"/>
      <c r="J31" s="48"/>
      <c r="K31" s="48"/>
      <c r="L31" s="62"/>
      <c r="M31" s="62"/>
      <c r="N31" s="62"/>
      <c r="O31" s="62"/>
      <c r="P31" s="62"/>
      <c r="Q31" s="62"/>
    </row>
    <row r="32" spans="1:17" s="27" customFormat="1" ht="15" customHeight="1" x14ac:dyDescent="0.25">
      <c r="A32" s="38" t="s">
        <v>54</v>
      </c>
      <c r="B32" s="44" t="s">
        <v>55</v>
      </c>
      <c r="C32" s="42" t="s">
        <v>55</v>
      </c>
      <c r="D32" s="63" t="s">
        <v>56</v>
      </c>
      <c r="E32" s="41" t="s">
        <v>55</v>
      </c>
      <c r="F32" s="41" t="s">
        <v>55</v>
      </c>
      <c r="G32" s="41" t="s">
        <v>55</v>
      </c>
      <c r="H32" s="48"/>
      <c r="I32" s="48"/>
      <c r="J32" s="48"/>
      <c r="K32" s="48"/>
      <c r="L32" s="62"/>
      <c r="M32" s="62"/>
      <c r="N32" s="62"/>
      <c r="O32" s="62"/>
      <c r="P32" s="62"/>
      <c r="Q32" s="62"/>
    </row>
    <row r="33" spans="1:17" s="27" customFormat="1" ht="15" customHeight="1" x14ac:dyDescent="0.25">
      <c r="A33" s="38" t="s">
        <v>57</v>
      </c>
      <c r="B33" s="44" t="s">
        <v>58</v>
      </c>
      <c r="C33" s="42" t="s">
        <v>58</v>
      </c>
      <c r="D33" s="63" t="s">
        <v>59</v>
      </c>
      <c r="E33" s="41" t="s">
        <v>58</v>
      </c>
      <c r="F33" s="41" t="s">
        <v>58</v>
      </c>
      <c r="G33" s="41" t="s">
        <v>58</v>
      </c>
      <c r="H33" s="48"/>
      <c r="I33" s="48"/>
      <c r="J33" s="48"/>
      <c r="K33" s="48"/>
      <c r="L33" s="62"/>
      <c r="M33" s="62"/>
      <c r="N33" s="62"/>
      <c r="O33" s="62"/>
      <c r="P33" s="62"/>
      <c r="Q33" s="62"/>
    </row>
    <row r="34" spans="1:17" s="27" customFormat="1" ht="15" customHeight="1" x14ac:dyDescent="0.25">
      <c r="A34" s="256" t="s">
        <v>60</v>
      </c>
      <c r="B34" s="44" t="s">
        <v>61</v>
      </c>
      <c r="C34" s="42" t="s">
        <v>61</v>
      </c>
      <c r="D34" s="63" t="s">
        <v>61</v>
      </c>
      <c r="E34" s="41" t="s">
        <v>61</v>
      </c>
      <c r="F34" s="41" t="s">
        <v>61</v>
      </c>
      <c r="G34" s="41" t="s">
        <v>61</v>
      </c>
      <c r="H34" s="48"/>
      <c r="I34" s="48"/>
      <c r="J34" s="48"/>
      <c r="K34" s="48"/>
      <c r="L34" s="62"/>
      <c r="M34" s="62"/>
      <c r="N34" s="62"/>
      <c r="O34" s="62"/>
      <c r="P34" s="62"/>
      <c r="Q34" s="62"/>
    </row>
    <row r="35" spans="1:17" s="27" customFormat="1" x14ac:dyDescent="0.25">
      <c r="A35" s="85" t="s">
        <v>62</v>
      </c>
      <c r="B35" s="577" t="s">
        <v>37</v>
      </c>
      <c r="C35" s="68">
        <v>1</v>
      </c>
      <c r="D35" s="69">
        <v>1</v>
      </c>
      <c r="E35" s="70">
        <v>1</v>
      </c>
      <c r="F35" s="70">
        <v>1</v>
      </c>
      <c r="G35" s="70">
        <v>1</v>
      </c>
      <c r="H35" s="71"/>
      <c r="I35" s="71"/>
      <c r="J35" s="71"/>
      <c r="K35" s="71"/>
      <c r="L35" s="62"/>
      <c r="M35" s="62"/>
      <c r="N35" s="62"/>
      <c r="O35" s="62"/>
      <c r="P35" s="62"/>
      <c r="Q35" s="62"/>
    </row>
    <row r="36" spans="1:17" s="27" customFormat="1" x14ac:dyDescent="0.25">
      <c r="A36" s="92" t="s">
        <v>63</v>
      </c>
      <c r="B36" s="72"/>
      <c r="C36" s="73"/>
      <c r="D36" s="73"/>
      <c r="E36" s="74"/>
      <c r="F36" s="74"/>
      <c r="G36" s="75"/>
      <c r="H36" s="71"/>
      <c r="I36" s="71"/>
      <c r="J36" s="71"/>
      <c r="K36" s="71"/>
      <c r="L36" s="62"/>
      <c r="M36" s="62"/>
      <c r="N36" s="62"/>
      <c r="O36" s="62"/>
      <c r="P36" s="62"/>
      <c r="Q36" s="62"/>
    </row>
    <row r="37" spans="1:17" s="27" customFormat="1" ht="15.75" x14ac:dyDescent="0.25">
      <c r="A37" s="76" t="s">
        <v>64</v>
      </c>
      <c r="B37" s="77"/>
      <c r="C37" s="78"/>
      <c r="D37" s="78"/>
      <c r="E37" s="79"/>
      <c r="F37" s="79"/>
      <c r="G37" s="80"/>
      <c r="H37" s="71"/>
      <c r="I37" s="71"/>
      <c r="J37" s="71"/>
      <c r="K37" s="71"/>
      <c r="L37" s="62"/>
      <c r="M37" s="62"/>
      <c r="N37" s="62"/>
      <c r="O37" s="62"/>
      <c r="P37" s="62"/>
      <c r="Q37" s="62"/>
    </row>
    <row r="38" spans="1:17" s="27" customFormat="1" ht="15" customHeight="1" x14ac:dyDescent="0.25">
      <c r="A38" s="67" t="s">
        <v>65</v>
      </c>
      <c r="B38" s="591">
        <v>0.09</v>
      </c>
      <c r="C38" s="81">
        <v>0.112</v>
      </c>
      <c r="D38" s="82">
        <v>0.1363</v>
      </c>
      <c r="E38" s="81">
        <v>0.1</v>
      </c>
      <c r="F38" s="81">
        <v>0.129</v>
      </c>
      <c r="G38" s="81">
        <v>9.5000000000000001E-2</v>
      </c>
      <c r="H38" s="71"/>
      <c r="I38" s="71"/>
      <c r="J38" s="71"/>
      <c r="K38" s="71"/>
      <c r="L38" s="62"/>
      <c r="M38" s="62"/>
      <c r="N38" s="62"/>
      <c r="O38" s="62"/>
      <c r="P38" s="62"/>
      <c r="Q38" s="62"/>
    </row>
    <row r="39" spans="1:17" s="27" customFormat="1" ht="15" customHeight="1" x14ac:dyDescent="0.25">
      <c r="A39" s="67" t="s">
        <v>66</v>
      </c>
      <c r="B39" s="591">
        <v>0.02</v>
      </c>
      <c r="C39" s="83">
        <v>0.02</v>
      </c>
      <c r="D39" s="82">
        <v>2.0500000000000001E-2</v>
      </c>
      <c r="E39" s="83">
        <v>0.02</v>
      </c>
      <c r="F39" s="83">
        <v>0.02</v>
      </c>
      <c r="G39" s="83">
        <v>1.4999999999999999E-2</v>
      </c>
      <c r="H39" s="71"/>
      <c r="I39" s="71"/>
      <c r="J39" s="71"/>
      <c r="K39" s="71"/>
      <c r="L39" s="62"/>
      <c r="M39" s="62"/>
      <c r="N39" s="62"/>
      <c r="O39" s="62"/>
      <c r="P39" s="62"/>
      <c r="Q39" s="62"/>
    </row>
    <row r="40" spans="1:17" s="27" customFormat="1" ht="15" customHeight="1" x14ac:dyDescent="0.25">
      <c r="A40" s="67" t="s">
        <v>67</v>
      </c>
      <c r="B40" s="591">
        <v>1.65</v>
      </c>
      <c r="C40" s="83">
        <v>1.87</v>
      </c>
      <c r="D40" s="84"/>
      <c r="E40" s="83">
        <v>1.65</v>
      </c>
      <c r="F40" s="83">
        <v>1.65</v>
      </c>
      <c r="G40" s="83">
        <v>2</v>
      </c>
      <c r="H40" s="71"/>
      <c r="I40" s="71"/>
      <c r="J40" s="71"/>
      <c r="K40" s="71"/>
      <c r="L40" s="62"/>
      <c r="M40" s="62"/>
      <c r="N40" s="62"/>
      <c r="O40" s="62"/>
      <c r="P40" s="62"/>
      <c r="Q40" s="62"/>
    </row>
    <row r="41" spans="1:17" s="27" customFormat="1" ht="15" customHeight="1" x14ac:dyDescent="0.25">
      <c r="A41" s="67" t="s">
        <v>68</v>
      </c>
      <c r="B41" s="591">
        <v>3.3</v>
      </c>
      <c r="C41" s="83">
        <v>3.74</v>
      </c>
      <c r="D41" s="84"/>
      <c r="E41" s="83">
        <v>3.3</v>
      </c>
      <c r="F41" s="83">
        <v>1.3</v>
      </c>
      <c r="G41" s="83">
        <v>1.3</v>
      </c>
      <c r="H41" s="71"/>
      <c r="I41" s="71"/>
      <c r="J41" s="71"/>
      <c r="K41" s="71"/>
      <c r="L41" s="62"/>
      <c r="M41" s="62"/>
      <c r="N41" s="62"/>
      <c r="O41" s="62"/>
      <c r="P41" s="62"/>
      <c r="Q41" s="62"/>
    </row>
    <row r="42" spans="1:17" s="27" customFormat="1" ht="15" customHeight="1" x14ac:dyDescent="0.25">
      <c r="A42" s="67" t="s">
        <v>69</v>
      </c>
      <c r="B42" s="591">
        <v>1.3</v>
      </c>
      <c r="C42" s="83">
        <v>1.47</v>
      </c>
      <c r="D42" s="84"/>
      <c r="E42" s="83">
        <v>1.3</v>
      </c>
      <c r="F42" s="83">
        <v>2</v>
      </c>
      <c r="G42" s="83"/>
      <c r="H42" s="71"/>
      <c r="I42" s="71"/>
      <c r="J42" s="71"/>
      <c r="K42" s="71"/>
      <c r="L42" s="62"/>
      <c r="M42" s="62"/>
      <c r="N42" s="62"/>
      <c r="O42" s="62"/>
      <c r="P42" s="62"/>
      <c r="Q42" s="62"/>
    </row>
    <row r="43" spans="1:17" s="27" customFormat="1" ht="15" customHeight="1" x14ac:dyDescent="0.25">
      <c r="A43" s="85" t="s">
        <v>70</v>
      </c>
      <c r="B43" s="591">
        <v>2</v>
      </c>
      <c r="C43" s="86">
        <v>2.27</v>
      </c>
      <c r="D43" s="84"/>
      <c r="E43" s="86">
        <v>2</v>
      </c>
      <c r="F43" s="86">
        <v>3.3</v>
      </c>
      <c r="G43" s="86"/>
      <c r="H43" s="71"/>
      <c r="I43" s="71"/>
      <c r="J43" s="71"/>
      <c r="K43" s="71"/>
      <c r="L43" s="62"/>
      <c r="M43" s="62"/>
      <c r="N43" s="62"/>
      <c r="O43" s="62"/>
      <c r="P43" s="62"/>
      <c r="Q43" s="62"/>
    </row>
    <row r="44" spans="1:17" s="27" customFormat="1" ht="19.5" customHeight="1" x14ac:dyDescent="0.25">
      <c r="A44" s="87" t="s">
        <v>71</v>
      </c>
      <c r="B44" s="88"/>
      <c r="C44" s="29"/>
      <c r="D44" s="89"/>
      <c r="E44" s="90"/>
      <c r="F44" s="90"/>
      <c r="G44" s="91"/>
      <c r="H44" s="71"/>
      <c r="I44" s="71"/>
      <c r="J44" s="71"/>
      <c r="K44" s="71"/>
      <c r="L44" s="62"/>
      <c r="M44" s="62"/>
      <c r="N44" s="62"/>
      <c r="O44" s="62"/>
      <c r="P44" s="62"/>
      <c r="Q44" s="62"/>
    </row>
    <row r="45" spans="1:17" s="27" customFormat="1" x14ac:dyDescent="0.25">
      <c r="A45" s="92" t="s">
        <v>27</v>
      </c>
      <c r="B45" s="93"/>
      <c r="C45" s="94"/>
      <c r="D45" s="94"/>
      <c r="E45" s="95"/>
      <c r="F45" s="95"/>
      <c r="G45" s="80"/>
      <c r="H45" s="71"/>
      <c r="I45" s="71"/>
      <c r="J45" s="71"/>
      <c r="K45" s="71"/>
      <c r="L45" s="62"/>
      <c r="M45" s="62"/>
      <c r="N45" s="62"/>
      <c r="O45" s="62"/>
      <c r="P45" s="62"/>
      <c r="Q45" s="62"/>
    </row>
    <row r="46" spans="1:17" s="27" customFormat="1" x14ac:dyDescent="0.25">
      <c r="A46" s="96" t="s">
        <v>28</v>
      </c>
      <c r="B46" s="97" t="s">
        <v>440</v>
      </c>
      <c r="C46" s="98" t="s">
        <v>440</v>
      </c>
      <c r="D46" s="99" t="s">
        <v>440</v>
      </c>
      <c r="E46" s="98" t="s">
        <v>440</v>
      </c>
      <c r="F46" s="98" t="s">
        <v>440</v>
      </c>
      <c r="G46" s="98" t="s">
        <v>440</v>
      </c>
      <c r="H46" s="48"/>
      <c r="I46" s="48"/>
      <c r="J46" s="48"/>
      <c r="K46" s="100"/>
      <c r="L46" s="62"/>
      <c r="M46" s="62"/>
      <c r="N46" s="62"/>
      <c r="O46" s="62"/>
      <c r="P46" s="62"/>
      <c r="Q46" s="62"/>
    </row>
    <row r="47" spans="1:17" s="27" customFormat="1" x14ac:dyDescent="0.25">
      <c r="A47" s="101" t="s">
        <v>29</v>
      </c>
      <c r="B47" s="328">
        <v>100000</v>
      </c>
      <c r="C47" s="329">
        <v>100000</v>
      </c>
      <c r="D47" s="330">
        <v>100000</v>
      </c>
      <c r="E47" s="329">
        <v>100000</v>
      </c>
      <c r="F47" s="329">
        <v>100000</v>
      </c>
      <c r="G47" s="329">
        <v>100000</v>
      </c>
      <c r="H47" s="35"/>
      <c r="I47" s="35"/>
      <c r="J47" s="35"/>
      <c r="K47" s="100"/>
      <c r="L47" s="62"/>
      <c r="M47" s="62"/>
      <c r="N47" s="62"/>
      <c r="O47" s="62"/>
      <c r="P47" s="62"/>
      <c r="Q47" s="62"/>
    </row>
    <row r="48" spans="1:17" s="27" customFormat="1" x14ac:dyDescent="0.25">
      <c r="A48" s="101" t="s">
        <v>30</v>
      </c>
      <c r="B48" s="328">
        <v>100000</v>
      </c>
      <c r="C48" s="329">
        <v>100000</v>
      </c>
      <c r="D48" s="330">
        <v>100000</v>
      </c>
      <c r="E48" s="102" t="s">
        <v>35</v>
      </c>
      <c r="F48" s="102" t="s">
        <v>35</v>
      </c>
      <c r="G48" s="102" t="s">
        <v>35</v>
      </c>
      <c r="H48" s="35"/>
      <c r="I48" s="35"/>
      <c r="J48" s="35"/>
      <c r="K48" s="100"/>
      <c r="L48" s="62"/>
      <c r="M48" s="62"/>
      <c r="N48" s="62"/>
      <c r="O48" s="62"/>
      <c r="P48" s="62"/>
      <c r="Q48" s="62"/>
    </row>
    <row r="49" spans="1:17" s="27" customFormat="1" x14ac:dyDescent="0.25">
      <c r="A49" s="101" t="s">
        <v>73</v>
      </c>
      <c r="B49" s="103" t="s">
        <v>45</v>
      </c>
      <c r="C49" s="104" t="s">
        <v>45</v>
      </c>
      <c r="D49" s="48" t="s">
        <v>46</v>
      </c>
      <c r="E49" s="104" t="s">
        <v>45</v>
      </c>
      <c r="F49" s="104" t="s">
        <v>45</v>
      </c>
      <c r="G49" s="104" t="s">
        <v>45</v>
      </c>
      <c r="H49" s="48"/>
      <c r="I49" s="48"/>
      <c r="J49" s="48"/>
      <c r="K49" s="100"/>
      <c r="L49" s="62"/>
      <c r="M49" s="62"/>
      <c r="N49" s="62"/>
      <c r="O49" s="62"/>
      <c r="P49" s="62"/>
      <c r="Q49" s="62"/>
    </row>
    <row r="50" spans="1:17" s="27" customFormat="1" x14ac:dyDescent="0.25">
      <c r="A50" s="101" t="s">
        <v>31</v>
      </c>
      <c r="B50" s="103" t="s">
        <v>72</v>
      </c>
      <c r="C50" s="104" t="s">
        <v>72</v>
      </c>
      <c r="D50" s="48" t="s">
        <v>72</v>
      </c>
      <c r="E50" s="104" t="s">
        <v>440</v>
      </c>
      <c r="F50" s="104" t="s">
        <v>440</v>
      </c>
      <c r="G50" s="104" t="s">
        <v>440</v>
      </c>
      <c r="H50" s="48"/>
      <c r="I50" s="48"/>
      <c r="J50" s="48"/>
      <c r="K50" s="100"/>
      <c r="L50" s="62"/>
      <c r="M50" s="62"/>
      <c r="N50" s="62"/>
      <c r="O50" s="62"/>
      <c r="P50" s="62"/>
      <c r="Q50" s="62"/>
    </row>
    <row r="51" spans="1:17" s="27" customFormat="1" x14ac:dyDescent="0.25">
      <c r="A51" s="105" t="s">
        <v>32</v>
      </c>
      <c r="B51" s="331">
        <v>100000</v>
      </c>
      <c r="C51" s="332">
        <v>100000</v>
      </c>
      <c r="D51" s="333">
        <v>100000</v>
      </c>
      <c r="E51" s="332">
        <v>100000</v>
      </c>
      <c r="F51" s="332">
        <v>100000</v>
      </c>
      <c r="G51" s="332">
        <v>100000</v>
      </c>
      <c r="H51" s="35"/>
      <c r="I51" s="35"/>
      <c r="J51" s="35"/>
      <c r="K51" s="100"/>
      <c r="L51" s="62"/>
      <c r="M51" s="62"/>
      <c r="N51" s="62"/>
      <c r="O51" s="62"/>
      <c r="P51" s="62"/>
      <c r="Q51" s="62"/>
    </row>
    <row r="52" spans="1:17" s="27" customFormat="1" x14ac:dyDescent="0.25">
      <c r="A52" s="92" t="s">
        <v>43</v>
      </c>
      <c r="B52" s="93"/>
      <c r="C52" s="94"/>
      <c r="D52" s="94"/>
      <c r="E52" s="95"/>
      <c r="F52" s="95"/>
      <c r="G52" s="106"/>
      <c r="H52" s="71"/>
      <c r="I52" s="71"/>
      <c r="J52" s="71"/>
      <c r="K52" s="71"/>
      <c r="L52" s="62"/>
      <c r="M52" s="62"/>
      <c r="N52" s="62"/>
      <c r="O52" s="62"/>
      <c r="P52" s="62"/>
      <c r="Q52" s="62"/>
    </row>
    <row r="53" spans="1:17" s="27" customFormat="1" x14ac:dyDescent="0.25">
      <c r="A53" s="107" t="s">
        <v>74</v>
      </c>
      <c r="B53" s="97" t="s">
        <v>48</v>
      </c>
      <c r="C53" s="98" t="s">
        <v>75</v>
      </c>
      <c r="D53" s="98" t="s">
        <v>48</v>
      </c>
      <c r="E53" s="98" t="s">
        <v>75</v>
      </c>
      <c r="F53" s="98" t="s">
        <v>48</v>
      </c>
      <c r="G53" s="98" t="s">
        <v>75</v>
      </c>
      <c r="H53" s="48"/>
      <c r="I53" s="48"/>
      <c r="J53" s="48"/>
      <c r="K53" s="64"/>
      <c r="L53" s="62"/>
      <c r="M53" s="62"/>
      <c r="N53" s="62"/>
      <c r="O53" s="62"/>
      <c r="P53" s="62"/>
      <c r="Q53" s="62"/>
    </row>
    <row r="54" spans="1:17" s="27" customFormat="1" x14ac:dyDescent="0.25">
      <c r="A54" s="67" t="s">
        <v>51</v>
      </c>
      <c r="B54" s="103" t="s">
        <v>52</v>
      </c>
      <c r="C54" s="104" t="s">
        <v>52</v>
      </c>
      <c r="D54" s="104" t="s">
        <v>52</v>
      </c>
      <c r="E54" s="104" t="s">
        <v>52</v>
      </c>
      <c r="F54" s="104" t="s">
        <v>52</v>
      </c>
      <c r="G54" s="104" t="s">
        <v>52</v>
      </c>
      <c r="H54" s="48"/>
      <c r="I54" s="48"/>
      <c r="J54" s="48"/>
      <c r="K54" s="64"/>
      <c r="L54" s="62"/>
      <c r="M54" s="62"/>
      <c r="N54" s="62"/>
      <c r="O54" s="62"/>
      <c r="P54" s="62"/>
      <c r="Q54" s="62"/>
    </row>
    <row r="55" spans="1:17" s="27" customFormat="1" x14ac:dyDescent="0.25">
      <c r="A55" s="67" t="s">
        <v>54</v>
      </c>
      <c r="B55" s="103" t="s">
        <v>55</v>
      </c>
      <c r="C55" s="104" t="s">
        <v>55</v>
      </c>
      <c r="D55" s="104" t="s">
        <v>56</v>
      </c>
      <c r="E55" s="104" t="s">
        <v>55</v>
      </c>
      <c r="F55" s="104" t="s">
        <v>55</v>
      </c>
      <c r="G55" s="104" t="s">
        <v>55</v>
      </c>
      <c r="H55" s="48"/>
      <c r="I55" s="48"/>
      <c r="J55" s="48"/>
      <c r="K55" s="64"/>
      <c r="L55" s="62"/>
      <c r="M55" s="62"/>
      <c r="N55" s="62"/>
      <c r="O55" s="62"/>
      <c r="P55" s="62"/>
      <c r="Q55" s="62"/>
    </row>
    <row r="56" spans="1:17" s="27" customFormat="1" x14ac:dyDescent="0.25">
      <c r="A56" s="67" t="s">
        <v>57</v>
      </c>
      <c r="B56" s="103" t="s">
        <v>58</v>
      </c>
      <c r="C56" s="104" t="s">
        <v>58</v>
      </c>
      <c r="D56" s="104" t="s">
        <v>53</v>
      </c>
      <c r="E56" s="104" t="s">
        <v>58</v>
      </c>
      <c r="F56" s="104" t="s">
        <v>58</v>
      </c>
      <c r="G56" s="104" t="s">
        <v>58</v>
      </c>
      <c r="H56" s="48"/>
      <c r="I56" s="48"/>
      <c r="J56" s="48"/>
      <c r="K56" s="64"/>
      <c r="L56" s="62"/>
      <c r="M56" s="62"/>
      <c r="N56" s="62"/>
      <c r="O56" s="62"/>
      <c r="P56" s="62"/>
      <c r="Q56" s="62"/>
    </row>
    <row r="57" spans="1:17" s="27" customFormat="1" x14ac:dyDescent="0.25">
      <c r="A57" s="67" t="s">
        <v>49</v>
      </c>
      <c r="B57" s="103" t="s">
        <v>48</v>
      </c>
      <c r="C57" s="104" t="s">
        <v>48</v>
      </c>
      <c r="D57" s="104" t="s">
        <v>48</v>
      </c>
      <c r="E57" s="104" t="s">
        <v>48</v>
      </c>
      <c r="F57" s="104" t="s">
        <v>48</v>
      </c>
      <c r="G57" s="104" t="s">
        <v>48</v>
      </c>
      <c r="H57" s="48"/>
      <c r="I57" s="48"/>
      <c r="J57" s="48"/>
      <c r="K57" s="64"/>
      <c r="L57" s="62"/>
      <c r="M57" s="62"/>
      <c r="N57" s="62"/>
      <c r="O57" s="62"/>
      <c r="P57" s="62"/>
      <c r="Q57" s="62"/>
    </row>
    <row r="58" spans="1:17" s="27" customFormat="1" x14ac:dyDescent="0.25">
      <c r="A58" s="67" t="s">
        <v>50</v>
      </c>
      <c r="B58" s="103" t="s">
        <v>48</v>
      </c>
      <c r="C58" s="104" t="s">
        <v>48</v>
      </c>
      <c r="D58" s="104" t="s">
        <v>48</v>
      </c>
      <c r="E58" s="104" t="s">
        <v>48</v>
      </c>
      <c r="F58" s="104" t="s">
        <v>48</v>
      </c>
      <c r="G58" s="104" t="s">
        <v>48</v>
      </c>
      <c r="H58" s="48"/>
      <c r="I58" s="48"/>
      <c r="J58" s="48"/>
      <c r="K58" s="64"/>
      <c r="L58" s="62"/>
      <c r="M58" s="62"/>
      <c r="N58" s="62"/>
      <c r="O58" s="62"/>
      <c r="P58" s="62"/>
      <c r="Q58" s="62"/>
    </row>
    <row r="59" spans="1:17" s="27" customFormat="1" ht="45" x14ac:dyDescent="0.25">
      <c r="A59" s="85" t="s">
        <v>76</v>
      </c>
      <c r="B59" s="108" t="s">
        <v>37</v>
      </c>
      <c r="C59" s="109" t="s">
        <v>77</v>
      </c>
      <c r="D59" s="110" t="s">
        <v>78</v>
      </c>
      <c r="E59" s="109" t="s">
        <v>77</v>
      </c>
      <c r="F59" s="109" t="s">
        <v>79</v>
      </c>
      <c r="G59" s="109" t="s">
        <v>79</v>
      </c>
      <c r="H59" s="48"/>
      <c r="I59" s="48"/>
      <c r="J59" s="48"/>
      <c r="K59" s="64"/>
      <c r="L59" s="62"/>
      <c r="M59" s="62"/>
      <c r="N59" s="62"/>
      <c r="O59" s="62"/>
      <c r="P59" s="62"/>
      <c r="Q59" s="62"/>
    </row>
    <row r="60" spans="1:17" s="27" customFormat="1" ht="28.5" x14ac:dyDescent="0.25">
      <c r="A60" s="111" t="s">
        <v>739</v>
      </c>
      <c r="B60" s="112"/>
      <c r="C60" s="113"/>
      <c r="D60" s="113"/>
      <c r="E60" s="114"/>
      <c r="F60" s="114"/>
      <c r="G60" s="115"/>
      <c r="H60" s="71"/>
      <c r="I60" s="71"/>
      <c r="J60" s="71"/>
      <c r="K60" s="71"/>
      <c r="L60" s="62"/>
      <c r="M60" s="62"/>
      <c r="N60" s="62"/>
      <c r="O60" s="62"/>
      <c r="P60" s="62"/>
      <c r="Q60" s="62"/>
    </row>
    <row r="61" spans="1:17" s="27" customFormat="1" ht="25.5" x14ac:dyDescent="0.25">
      <c r="A61" s="578" t="s">
        <v>758</v>
      </c>
      <c r="B61" s="116" t="s">
        <v>80</v>
      </c>
      <c r="C61" s="117" t="s">
        <v>80</v>
      </c>
      <c r="D61" s="117" t="s">
        <v>80</v>
      </c>
      <c r="E61" s="117" t="s">
        <v>80</v>
      </c>
      <c r="F61" s="117" t="s">
        <v>80</v>
      </c>
      <c r="G61" s="117" t="s">
        <v>80</v>
      </c>
      <c r="H61" s="118"/>
      <c r="I61" s="118"/>
      <c r="J61" s="118"/>
      <c r="K61" s="118"/>
      <c r="L61" s="118"/>
      <c r="M61" s="118"/>
      <c r="N61" s="118"/>
      <c r="O61" s="62"/>
      <c r="P61" s="62"/>
      <c r="Q61" s="62"/>
    </row>
    <row r="62" spans="1:17" s="27" customFormat="1" x14ac:dyDescent="0.25">
      <c r="A62" s="101" t="s">
        <v>441</v>
      </c>
      <c r="B62" s="119" t="s">
        <v>81</v>
      </c>
      <c r="C62" s="120" t="s">
        <v>82</v>
      </c>
      <c r="D62" s="120" t="s">
        <v>83</v>
      </c>
      <c r="E62" s="120" t="s">
        <v>84</v>
      </c>
      <c r="F62" s="120" t="s">
        <v>85</v>
      </c>
      <c r="G62" s="120" t="s">
        <v>86</v>
      </c>
      <c r="H62" s="121"/>
      <c r="I62" s="121"/>
      <c r="J62" s="121"/>
      <c r="K62" s="121"/>
      <c r="L62" s="121"/>
      <c r="M62" s="121"/>
      <c r="N62" s="121"/>
      <c r="O62" s="62"/>
      <c r="P62" s="62"/>
      <c r="Q62" s="62"/>
    </row>
    <row r="63" spans="1:17" s="27" customFormat="1" x14ac:dyDescent="0.25">
      <c r="A63" s="101" t="s">
        <v>442</v>
      </c>
      <c r="B63" s="119" t="s">
        <v>81</v>
      </c>
      <c r="C63" s="120" t="s">
        <v>82</v>
      </c>
      <c r="D63" s="120" t="s">
        <v>83</v>
      </c>
      <c r="E63" s="120" t="s">
        <v>84</v>
      </c>
      <c r="F63" s="120" t="s">
        <v>85</v>
      </c>
      <c r="G63" s="120" t="s">
        <v>86</v>
      </c>
      <c r="H63" s="121"/>
      <c r="I63" s="121"/>
      <c r="J63" s="121"/>
      <c r="K63" s="121"/>
      <c r="L63" s="121"/>
      <c r="M63" s="121"/>
      <c r="N63" s="121"/>
      <c r="O63" s="62"/>
      <c r="P63" s="62"/>
      <c r="Q63" s="62"/>
    </row>
    <row r="64" spans="1:17" s="27" customFormat="1" x14ac:dyDescent="0.25">
      <c r="A64" s="101" t="s">
        <v>443</v>
      </c>
      <c r="B64" s="119" t="s">
        <v>81</v>
      </c>
      <c r="C64" s="120" t="s">
        <v>82</v>
      </c>
      <c r="D64" s="120" t="s">
        <v>83</v>
      </c>
      <c r="E64" s="120" t="s">
        <v>84</v>
      </c>
      <c r="F64" s="120" t="s">
        <v>85</v>
      </c>
      <c r="G64" s="120" t="s">
        <v>86</v>
      </c>
      <c r="H64" s="121"/>
      <c r="I64" s="121"/>
      <c r="J64" s="121"/>
      <c r="K64" s="121"/>
      <c r="L64" s="121"/>
      <c r="M64" s="121"/>
      <c r="N64" s="121"/>
      <c r="O64" s="62"/>
      <c r="P64" s="62"/>
      <c r="Q64" s="62"/>
    </row>
    <row r="65" spans="1:17" s="27" customFormat="1" x14ac:dyDescent="0.25">
      <c r="A65" s="101" t="s">
        <v>444</v>
      </c>
      <c r="B65" s="119" t="s">
        <v>81</v>
      </c>
      <c r="C65" s="120" t="s">
        <v>87</v>
      </c>
      <c r="D65" s="120" t="s">
        <v>83</v>
      </c>
      <c r="E65" s="120" t="s">
        <v>88</v>
      </c>
      <c r="F65" s="120" t="s">
        <v>85</v>
      </c>
      <c r="G65" s="120" t="s">
        <v>86</v>
      </c>
      <c r="H65" s="121"/>
      <c r="I65" s="121"/>
      <c r="J65" s="121"/>
      <c r="K65" s="121"/>
      <c r="L65" s="121"/>
      <c r="M65" s="121"/>
      <c r="N65" s="121"/>
      <c r="O65" s="62"/>
      <c r="P65" s="62"/>
      <c r="Q65" s="62"/>
    </row>
    <row r="66" spans="1:17" s="27" customFormat="1" x14ac:dyDescent="0.25">
      <c r="A66" s="101" t="s">
        <v>445</v>
      </c>
      <c r="B66" s="119" t="s">
        <v>81</v>
      </c>
      <c r="C66" s="120" t="s">
        <v>89</v>
      </c>
      <c r="D66" s="120" t="s">
        <v>83</v>
      </c>
      <c r="E66" s="120" t="s">
        <v>87</v>
      </c>
      <c r="F66" s="120" t="s">
        <v>85</v>
      </c>
      <c r="G66" s="120" t="s">
        <v>86</v>
      </c>
      <c r="H66" s="121"/>
      <c r="I66" s="121"/>
      <c r="J66" s="121"/>
      <c r="K66" s="121"/>
      <c r="L66" s="121"/>
      <c r="M66" s="121"/>
      <c r="N66" s="121"/>
      <c r="O66" s="62"/>
      <c r="P66" s="62"/>
      <c r="Q66" s="62"/>
    </row>
    <row r="67" spans="1:17" s="27" customFormat="1" x14ac:dyDescent="0.25">
      <c r="A67" s="101" t="s">
        <v>446</v>
      </c>
      <c r="B67" s="119" t="s">
        <v>81</v>
      </c>
      <c r="C67" s="120" t="s">
        <v>90</v>
      </c>
      <c r="D67" s="120" t="s">
        <v>83</v>
      </c>
      <c r="E67" s="120" t="s">
        <v>91</v>
      </c>
      <c r="F67" s="120" t="s">
        <v>85</v>
      </c>
      <c r="G67" s="120" t="s">
        <v>86</v>
      </c>
      <c r="H67" s="121"/>
      <c r="I67" s="121"/>
      <c r="J67" s="121"/>
      <c r="K67" s="121"/>
      <c r="L67" s="121"/>
      <c r="M67" s="121"/>
      <c r="N67" s="121"/>
      <c r="O67" s="62"/>
      <c r="P67" s="62"/>
      <c r="Q67" s="62"/>
    </row>
    <row r="68" spans="1:17" s="27" customFormat="1" x14ac:dyDescent="0.25">
      <c r="A68" s="101" t="s">
        <v>447</v>
      </c>
      <c r="B68" s="119" t="s">
        <v>81</v>
      </c>
      <c r="C68" s="120" t="s">
        <v>92</v>
      </c>
      <c r="D68" s="120" t="s">
        <v>83</v>
      </c>
      <c r="E68" s="120" t="s">
        <v>93</v>
      </c>
      <c r="F68" s="120" t="s">
        <v>85</v>
      </c>
      <c r="G68" s="120" t="s">
        <v>86</v>
      </c>
      <c r="H68" s="121"/>
      <c r="I68" s="121"/>
      <c r="J68" s="121"/>
      <c r="K68" s="121"/>
      <c r="L68" s="121"/>
      <c r="M68" s="121"/>
      <c r="N68" s="121"/>
      <c r="O68" s="62"/>
      <c r="P68" s="62"/>
      <c r="Q68" s="62"/>
    </row>
    <row r="69" spans="1:17" s="27" customFormat="1" x14ac:dyDescent="0.25">
      <c r="A69" s="101" t="s">
        <v>448</v>
      </c>
      <c r="B69" s="119" t="s">
        <v>81</v>
      </c>
      <c r="C69" s="120" t="s">
        <v>94</v>
      </c>
      <c r="D69" s="120" t="s">
        <v>83</v>
      </c>
      <c r="E69" s="120" t="s">
        <v>95</v>
      </c>
      <c r="F69" s="120" t="s">
        <v>85</v>
      </c>
      <c r="G69" s="120" t="s">
        <v>86</v>
      </c>
      <c r="H69" s="121"/>
      <c r="I69" s="121"/>
      <c r="J69" s="121"/>
      <c r="K69" s="121"/>
      <c r="L69" s="121"/>
      <c r="M69" s="121"/>
      <c r="N69" s="121"/>
      <c r="O69" s="62"/>
      <c r="P69" s="62"/>
      <c r="Q69" s="62"/>
    </row>
    <row r="70" spans="1:17" s="27" customFormat="1" x14ac:dyDescent="0.25">
      <c r="A70" s="101" t="s">
        <v>449</v>
      </c>
      <c r="B70" s="119" t="s">
        <v>81</v>
      </c>
      <c r="C70" s="120" t="s">
        <v>96</v>
      </c>
      <c r="D70" s="120" t="s">
        <v>83</v>
      </c>
      <c r="E70" s="120" t="s">
        <v>97</v>
      </c>
      <c r="F70" s="120" t="s">
        <v>85</v>
      </c>
      <c r="G70" s="120" t="s">
        <v>86</v>
      </c>
      <c r="H70" s="121"/>
      <c r="I70" s="121"/>
      <c r="J70" s="121"/>
      <c r="K70" s="121"/>
      <c r="L70" s="121"/>
      <c r="M70" s="121"/>
      <c r="N70" s="121"/>
      <c r="O70" s="62"/>
      <c r="P70" s="62"/>
      <c r="Q70" s="62"/>
    </row>
    <row r="71" spans="1:17" s="27" customFormat="1" x14ac:dyDescent="0.25">
      <c r="A71" s="101" t="s">
        <v>450</v>
      </c>
      <c r="B71" s="119" t="s">
        <v>81</v>
      </c>
      <c r="C71" s="120" t="s">
        <v>98</v>
      </c>
      <c r="D71" s="120" t="s">
        <v>83</v>
      </c>
      <c r="E71" s="120" t="s">
        <v>99</v>
      </c>
      <c r="F71" s="120" t="s">
        <v>85</v>
      </c>
      <c r="G71" s="120" t="s">
        <v>86</v>
      </c>
      <c r="H71" s="121"/>
      <c r="I71" s="121"/>
      <c r="J71" s="121"/>
      <c r="K71" s="121"/>
      <c r="L71" s="121"/>
      <c r="M71" s="121"/>
      <c r="N71" s="121"/>
      <c r="O71" s="62"/>
      <c r="P71" s="62"/>
      <c r="Q71" s="62"/>
    </row>
    <row r="72" spans="1:17" s="27" customFormat="1" x14ac:dyDescent="0.25">
      <c r="A72" s="101" t="s">
        <v>451</v>
      </c>
      <c r="B72" s="119" t="s">
        <v>81</v>
      </c>
      <c r="C72" s="120" t="s">
        <v>100</v>
      </c>
      <c r="D72" s="120" t="s">
        <v>83</v>
      </c>
      <c r="E72" s="120" t="s">
        <v>101</v>
      </c>
      <c r="F72" s="120" t="s">
        <v>85</v>
      </c>
      <c r="G72" s="120" t="s">
        <v>86</v>
      </c>
      <c r="H72" s="121"/>
      <c r="I72" s="121"/>
      <c r="J72" s="121"/>
      <c r="K72" s="121"/>
      <c r="L72" s="121"/>
      <c r="M72" s="121"/>
      <c r="N72" s="121"/>
      <c r="O72" s="62"/>
      <c r="P72" s="62"/>
      <c r="Q72" s="62"/>
    </row>
    <row r="73" spans="1:17" s="27" customFormat="1" x14ac:dyDescent="0.25">
      <c r="A73" s="101" t="s">
        <v>452</v>
      </c>
      <c r="B73" s="119" t="s">
        <v>81</v>
      </c>
      <c r="C73" s="120" t="s">
        <v>102</v>
      </c>
      <c r="D73" s="120" t="s">
        <v>83</v>
      </c>
      <c r="E73" s="120" t="s">
        <v>103</v>
      </c>
      <c r="F73" s="120" t="s">
        <v>85</v>
      </c>
      <c r="G73" s="120" t="s">
        <v>86</v>
      </c>
      <c r="H73" s="121"/>
      <c r="I73" s="121"/>
      <c r="J73" s="121"/>
      <c r="K73" s="121"/>
      <c r="L73" s="121"/>
      <c r="M73" s="121"/>
      <c r="N73" s="121"/>
      <c r="O73" s="62"/>
      <c r="P73" s="62"/>
      <c r="Q73" s="62"/>
    </row>
    <row r="74" spans="1:17" s="27" customFormat="1" x14ac:dyDescent="0.25">
      <c r="A74" s="101" t="s">
        <v>104</v>
      </c>
      <c r="B74" s="119" t="s">
        <v>81</v>
      </c>
      <c r="C74" s="120" t="s">
        <v>102</v>
      </c>
      <c r="D74" s="120" t="s">
        <v>83</v>
      </c>
      <c r="E74" s="120" t="s">
        <v>103</v>
      </c>
      <c r="F74" s="120" t="s">
        <v>85</v>
      </c>
      <c r="G74" s="120" t="s">
        <v>86</v>
      </c>
      <c r="H74" s="122"/>
      <c r="I74" s="122"/>
      <c r="J74" s="122"/>
      <c r="K74" s="122"/>
      <c r="L74" s="122"/>
      <c r="M74" s="122"/>
      <c r="N74" s="122"/>
      <c r="O74" s="62"/>
      <c r="P74" s="62"/>
      <c r="Q74" s="62"/>
    </row>
    <row r="75" spans="1:17" s="27" customFormat="1" x14ac:dyDescent="0.25">
      <c r="A75" s="101" t="s">
        <v>105</v>
      </c>
      <c r="B75" s="119" t="s">
        <v>81</v>
      </c>
      <c r="C75" s="120" t="s">
        <v>102</v>
      </c>
      <c r="D75" s="120" t="s">
        <v>83</v>
      </c>
      <c r="E75" s="120" t="s">
        <v>103</v>
      </c>
      <c r="F75" s="120" t="s">
        <v>85</v>
      </c>
      <c r="G75" s="120" t="s">
        <v>86</v>
      </c>
      <c r="H75" s="122"/>
      <c r="I75" s="122"/>
      <c r="J75" s="122"/>
      <c r="K75" s="122"/>
      <c r="L75" s="122"/>
      <c r="M75" s="122"/>
      <c r="N75" s="122"/>
      <c r="O75" s="62"/>
      <c r="P75" s="62"/>
      <c r="Q75" s="62"/>
    </row>
    <row r="76" spans="1:17" s="27" customFormat="1" x14ac:dyDescent="0.25">
      <c r="A76" s="101" t="s">
        <v>66</v>
      </c>
      <c r="B76" s="123" t="s">
        <v>106</v>
      </c>
      <c r="C76" s="124" t="s">
        <v>107</v>
      </c>
      <c r="D76" s="125">
        <v>2.0500000000000001E-2</v>
      </c>
      <c r="E76" s="124" t="s">
        <v>108</v>
      </c>
      <c r="F76" s="120" t="s">
        <v>85</v>
      </c>
      <c r="G76" s="120" t="s">
        <v>85</v>
      </c>
      <c r="H76" s="126"/>
      <c r="I76" s="126"/>
      <c r="J76" s="126"/>
      <c r="K76" s="126"/>
      <c r="L76" s="126"/>
      <c r="M76" s="126"/>
      <c r="N76" s="126"/>
      <c r="O76" s="62"/>
      <c r="P76" s="62"/>
      <c r="Q76" s="62"/>
    </row>
    <row r="77" spans="1:17" s="27" customFormat="1" x14ac:dyDescent="0.25">
      <c r="A77" s="105" t="s">
        <v>109</v>
      </c>
      <c r="B77" s="127">
        <v>0.04</v>
      </c>
      <c r="C77" s="128">
        <v>4.4999999999999998E-2</v>
      </c>
      <c r="D77" s="129"/>
      <c r="E77" s="128">
        <v>0.04</v>
      </c>
      <c r="F77" s="128">
        <v>0.04</v>
      </c>
      <c r="G77" s="128">
        <v>0.04</v>
      </c>
      <c r="H77" s="126"/>
      <c r="I77" s="126"/>
      <c r="J77" s="126"/>
      <c r="K77" s="126"/>
      <c r="L77" s="126"/>
      <c r="M77" s="126"/>
      <c r="N77" s="126"/>
      <c r="O77" s="62"/>
      <c r="P77" s="62"/>
      <c r="Q77" s="62"/>
    </row>
    <row r="78" spans="1:17" s="27" customFormat="1" ht="30" x14ac:dyDescent="0.25">
      <c r="A78" s="130" t="s">
        <v>110</v>
      </c>
      <c r="B78" s="131" t="s">
        <v>111</v>
      </c>
      <c r="C78" s="132" t="s">
        <v>112</v>
      </c>
      <c r="D78" s="133" t="s">
        <v>113</v>
      </c>
      <c r="E78" s="134" t="s">
        <v>114</v>
      </c>
      <c r="F78" s="134" t="s">
        <v>115</v>
      </c>
      <c r="G78" s="133" t="s">
        <v>116</v>
      </c>
    </row>
    <row r="79" spans="1:17" s="27" customFormat="1" ht="31.5" customHeight="1" x14ac:dyDescent="0.25">
      <c r="A79" s="135"/>
      <c r="B79" s="132" t="s">
        <v>117</v>
      </c>
      <c r="C79" s="136"/>
      <c r="D79" s="137"/>
      <c r="E79" s="137"/>
      <c r="F79" s="137"/>
      <c r="G79" s="138"/>
    </row>
    <row r="80" spans="1:17" x14ac:dyDescent="0.25">
      <c r="A80" s="139"/>
      <c r="B80" s="139"/>
      <c r="C80" s="139"/>
    </row>
    <row r="81" spans="1:3" x14ac:dyDescent="0.25">
      <c r="A81" s="139"/>
      <c r="B81" s="139"/>
      <c r="C81" s="139"/>
    </row>
    <row r="82" spans="1:3" x14ac:dyDescent="0.25">
      <c r="A82" s="139"/>
      <c r="B82" s="139"/>
      <c r="C82" s="139"/>
    </row>
    <row r="83" spans="1:3" x14ac:dyDescent="0.25">
      <c r="A83" s="139"/>
      <c r="B83" s="139"/>
      <c r="C83" s="139"/>
    </row>
  </sheetData>
  <pageMargins left="0.7" right="0.7" top="0.75" bottom="0.75" header="0.3" footer="0.3"/>
  <pageSetup scale="67" fitToHeight="0" orientation="landscape" r:id="rId1"/>
  <rowBreaks count="2" manualBreakCount="2">
    <brk id="43" max="6" man="1"/>
    <brk id="79" max="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14</vt:i4>
      </vt:variant>
    </vt:vector>
  </HeadingPairs>
  <TitlesOfParts>
    <vt:vector size="28" baseType="lpstr">
      <vt:lpstr>26-0075</vt:lpstr>
      <vt:lpstr>26-0052</vt:lpstr>
      <vt:lpstr>26-2061</vt:lpstr>
      <vt:lpstr>26-0041</vt:lpstr>
      <vt:lpstr>26-0042</vt:lpstr>
      <vt:lpstr>26-0043</vt:lpstr>
      <vt:lpstr>26-0044</vt:lpstr>
      <vt:lpstr>26-0045</vt:lpstr>
      <vt:lpstr>26-0046</vt:lpstr>
      <vt:lpstr>26-0047 Short Term Disability</vt:lpstr>
      <vt:lpstr>26-0047 Hospital Indemnity</vt:lpstr>
      <vt:lpstr>26-0047 Critical Illness</vt:lpstr>
      <vt:lpstr>26-0047 Accident</vt:lpstr>
      <vt:lpstr>26-0047 Cancer</vt:lpstr>
      <vt:lpstr>'26-0041'!Print_Area</vt:lpstr>
      <vt:lpstr>'26-0042'!Print_Area</vt:lpstr>
      <vt:lpstr>'26-0043'!Print_Area</vt:lpstr>
      <vt:lpstr>'26-0044'!Print_Area</vt:lpstr>
      <vt:lpstr>'26-0045'!Print_Area</vt:lpstr>
      <vt:lpstr>'26-0046'!Print_Area</vt:lpstr>
      <vt:lpstr>'26-0047 Accident'!Print_Area</vt:lpstr>
      <vt:lpstr>'26-0047 Cancer'!Print_Area</vt:lpstr>
      <vt:lpstr>'26-0047 Critical Illness'!Print_Area</vt:lpstr>
      <vt:lpstr>'26-0047 Hospital Indemnity'!Print_Area</vt:lpstr>
      <vt:lpstr>'26-0047 Short Term Disability'!Print_Area</vt:lpstr>
      <vt:lpstr>'26-0052'!Print_Area</vt:lpstr>
      <vt:lpstr>'26-0075'!Print_Area</vt:lpstr>
      <vt:lpstr>'26-2061'!Print_Area</vt:lpstr>
    </vt:vector>
  </TitlesOfParts>
  <Company>Customer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Snavely, Kelly</dc:creator>
  <cp:lastModifiedBy>Snavely, Kelly</cp:lastModifiedBy>
  <cp:lastPrinted>2026-08-27T22:05:21Z</cp:lastPrinted>
  <dcterms:created xsi:type="dcterms:W3CDTF">2026-07-01T21:28:29Z</dcterms:created>
  <dcterms:modified xsi:type="dcterms:W3CDTF">2026-08-27T22:25:36Z</dcterms:modified>
</cp:coreProperties>
</file>