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S:\RFP's and RFB's\2026 RFP's &amp; RFB's\"/>
    </mc:Choice>
  </mc:AlternateContent>
  <xr:revisionPtr revIDLastSave="0" documentId="13_ncr:1_{E12218C4-F0AE-4670-897C-FFF79AC50B8A}" xr6:coauthVersionLast="47" xr6:coauthVersionMax="47" xr10:uidLastSave="{00000000-0000-0000-0000-000000000000}"/>
  <bookViews>
    <workbookView xWindow="-60" yWindow="1140" windowWidth="21600" windowHeight="11295" xr2:uid="{F089A7FB-EFAA-40B1-A6BD-ABDA70D7B331}"/>
  </bookViews>
  <sheets>
    <sheet name="26-0093" sheetId="1" r:id="rId1"/>
  </sheets>
  <definedNames>
    <definedName name="_xlnm.Print_Area" localSheetId="0">'26-0093'!$A$1:$J$101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9" i="1" l="1"/>
  <c r="B41" i="1" s="1"/>
  <c r="B38" i="1"/>
  <c r="D38" i="1" s="1"/>
  <c r="D37" i="1"/>
  <c r="J34" i="1"/>
  <c r="J33" i="1"/>
  <c r="E33" i="1"/>
  <c r="G33" i="1" s="1"/>
  <c r="D33" i="1"/>
  <c r="J32" i="1"/>
  <c r="G32" i="1"/>
  <c r="D32" i="1"/>
  <c r="J31" i="1"/>
  <c r="E31" i="1"/>
  <c r="G31" i="1" s="1"/>
  <c r="D31" i="1"/>
  <c r="J30" i="1"/>
  <c r="G30" i="1"/>
  <c r="D30" i="1"/>
  <c r="J29" i="1"/>
  <c r="E29" i="1"/>
  <c r="G29" i="1" s="1"/>
  <c r="D29" i="1"/>
  <c r="J28" i="1"/>
  <c r="G28" i="1"/>
  <c r="D28" i="1"/>
  <c r="J27" i="1"/>
  <c r="G27" i="1"/>
  <c r="E27" i="1"/>
  <c r="D27" i="1"/>
  <c r="J26" i="1"/>
  <c r="G26" i="1"/>
  <c r="D26" i="1"/>
  <c r="J25" i="1"/>
  <c r="G25" i="1"/>
  <c r="E25" i="1"/>
  <c r="D25" i="1"/>
  <c r="J24" i="1"/>
  <c r="G24" i="1"/>
  <c r="D24" i="1"/>
  <c r="D34" i="1" s="1"/>
  <c r="J20" i="1"/>
  <c r="D20" i="1"/>
  <c r="J19" i="1"/>
  <c r="D19" i="1"/>
  <c r="J18" i="1"/>
  <c r="D18" i="1"/>
  <c r="J17" i="1"/>
  <c r="E17" i="1"/>
  <c r="G17" i="1" s="1"/>
  <c r="D17" i="1"/>
  <c r="J16" i="1"/>
  <c r="D16" i="1"/>
  <c r="J15" i="1"/>
  <c r="G15" i="1"/>
  <c r="E15" i="1"/>
  <c r="D15" i="1"/>
  <c r="J14" i="1"/>
  <c r="E14" i="1"/>
  <c r="G14" i="1" s="1"/>
  <c r="D14" i="1"/>
  <c r="J13" i="1"/>
  <c r="G13" i="1"/>
  <c r="E13" i="1"/>
  <c r="D13" i="1"/>
  <c r="J12" i="1"/>
  <c r="J21" i="1" s="1"/>
  <c r="G12" i="1"/>
  <c r="D12" i="1"/>
  <c r="J11" i="1"/>
  <c r="G11" i="1"/>
  <c r="D11" i="1"/>
  <c r="D21" i="1" s="1"/>
  <c r="G34" i="1" l="1"/>
  <c r="B43" i="1"/>
  <c r="B42" i="1"/>
  <c r="D42" i="1" s="1"/>
  <c r="D41" i="1"/>
  <c r="E16" i="1"/>
  <c r="E19" i="1"/>
  <c r="G19" i="1" s="1"/>
  <c r="D39" i="1"/>
  <c r="B40" i="1"/>
  <c r="D40" i="1" s="1"/>
  <c r="G16" i="1" l="1"/>
  <c r="E18" i="1"/>
  <c r="B45" i="1"/>
  <c r="B44" i="1"/>
  <c r="D44" i="1" s="1"/>
  <c r="D43" i="1"/>
  <c r="E20" i="1" l="1"/>
  <c r="G20" i="1" s="1"/>
  <c r="G21" i="1" s="1"/>
  <c r="G18" i="1"/>
  <c r="B46" i="1"/>
  <c r="D46" i="1" s="1"/>
  <c r="D45" i="1"/>
  <c r="D47" i="1" s="1"/>
</calcChain>
</file>

<file path=xl/sharedStrings.xml><?xml version="1.0" encoding="utf-8"?>
<sst xmlns="http://schemas.openxmlformats.org/spreadsheetml/2006/main" count="76" uniqueCount="28">
  <si>
    <t>BOARD OF BIDS AND CONTRACTS OCTOBER 29, 2026</t>
  </si>
  <si>
    <t>3.  3RD SHIFT SECURITY PERSONNEL -- SHERIFF'S OFFICE</t>
  </si>
  <si>
    <r>
      <t xml:space="preserve">       </t>
    </r>
    <r>
      <rPr>
        <b/>
        <u/>
        <sz val="11"/>
        <color theme="1"/>
        <rFont val="Times New Roman"/>
        <family val="1"/>
      </rPr>
      <t>FUNDING -- SHERIFF'S OFFICE</t>
    </r>
  </si>
  <si>
    <t xml:space="preserve">       (Request sent to 55 vendors)</t>
  </si>
  <si>
    <t xml:space="preserve">       RFP #26-0093   Contract</t>
  </si>
  <si>
    <t xml:space="preserve">               Aquila Specialty Services dba Aquila Protective Services</t>
  </si>
  <si>
    <t xml:space="preserve">    Logistic Specialties, Inc. (LSI)</t>
  </si>
  <si>
    <t>MES Staffing, Inc.</t>
  </si>
  <si>
    <t>Hourly Rate</t>
  </si>
  <si>
    <t>Estimated Annual Hours</t>
  </si>
  <si>
    <t>Estimated Annual Cost</t>
  </si>
  <si>
    <t>Standard Hourly Rate - Year 1</t>
  </si>
  <si>
    <t>Holiday Hourly Rate</t>
  </si>
  <si>
    <t>Standard Hourly Rate - Year 2</t>
  </si>
  <si>
    <t>Standard Hourly Rate - Year 3</t>
  </si>
  <si>
    <t>Standard Hourly Rate - Year 4</t>
  </si>
  <si>
    <t>Standard Hourly Rate - Year 5</t>
  </si>
  <si>
    <t>Total</t>
  </si>
  <si>
    <t xml:space="preserve">                         R &amp; B Enterprise LP dba R &amp; B Security</t>
  </si>
  <si>
    <t xml:space="preserve">        Securitas Security Services USA, Inc. dba Securitas, Inc.</t>
  </si>
  <si>
    <t xml:space="preserve">                                   Smart Security Inc.</t>
  </si>
  <si>
    <t>Universal Protection Service, LP dba Allied Universal Security Services</t>
  </si>
  <si>
    <t xml:space="preserve">                                                                                      No Submission</t>
  </si>
  <si>
    <t xml:space="preserve">                                                                                                                                                                               Brinks, Inc.</t>
  </si>
  <si>
    <t xml:space="preserve">                                                                                                                                                                               Graham Ultd. LLC</t>
  </si>
  <si>
    <t xml:space="preserve">                                                                                                                                                                               Morrow Engineering, Inc.</t>
  </si>
  <si>
    <t xml:space="preserve">                                                                                                                                                                              Rollkall Technologies, LLC</t>
  </si>
  <si>
    <t>BOCC APPROVAL NOVEMBER 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</si>
</sst>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Times New Roman"/>
      <family val="2"/>
    </font>
    <font>
      <b/>
      <sz val="11"/>
      <color theme="1"/>
      <name val="Times New Roman"/>
      <family val="1"/>
    </font>
    <font>
      <sz val="11"/>
      <color theme="1"/>
      <name val="Times New Roman"/>
      <family val="1"/>
    </font>
    <font>
      <b/>
      <sz val="16"/>
      <color theme="1"/>
      <name val="Times New Roman"/>
      <family val="1"/>
    </font>
    <font>
      <b/>
      <u/>
      <sz val="11"/>
      <color theme="1"/>
      <name val="Times New Roman"/>
      <family val="1"/>
    </font>
  </fonts>
  <fills count="5">
    <fill>
      <patternFill patternType="none"/>
    </fill>
    <fill>
      <patternFill patternType="gray125"/>
    </fill>
    <fill>
      <patternFill patternType="solid">
        <fgColor theme="0" tint="-4.9989318521683403E-2"/>
        <bgColor indexed="64"/>
      </patternFill>
    </fill>
    <fill>
      <patternFill patternType="solid">
        <fgColor theme="5" tint="0.59999389629810485"/>
        <bgColor indexed="64"/>
      </patternFill>
    </fill>
    <fill>
      <patternFill patternType="solid">
        <fgColor theme="0" tint="-0.14999847407452621"/>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76">
    <xf numFmtId="0" fontId="0" fillId="0" borderId="0" xfId="0"/>
    <xf numFmtId="0" fontId="2" fillId="0" borderId="0" xfId="0" applyFont="1"/>
    <xf numFmtId="0" fontId="1" fillId="0" borderId="0" xfId="0" applyFont="1" applyAlignment="1">
      <alignment vertical="center"/>
    </xf>
    <xf numFmtId="0" fontId="1" fillId="0" borderId="0" xfId="0" applyFont="1"/>
    <xf numFmtId="0" fontId="3" fillId="0" borderId="0" xfId="0" applyFont="1"/>
    <xf numFmtId="164" fontId="1" fillId="0" borderId="0" xfId="0" applyNumberFormat="1" applyFont="1"/>
    <xf numFmtId="0" fontId="2" fillId="0" borderId="0" xfId="0" applyFont="1" applyAlignment="1">
      <alignment horizontal="left"/>
    </xf>
    <xf numFmtId="164" fontId="2" fillId="0" borderId="1" xfId="0" applyNumberFormat="1" applyFont="1" applyBorder="1"/>
    <xf numFmtId="0" fontId="2" fillId="0" borderId="1" xfId="0" applyFont="1" applyBorder="1"/>
    <xf numFmtId="0" fontId="2" fillId="2" borderId="2" xfId="0" applyFont="1" applyFill="1" applyBorder="1" applyAlignment="1">
      <alignment horizontal="left" vertical="center"/>
    </xf>
    <xf numFmtId="164" fontId="2" fillId="3" borderId="3" xfId="0" applyNumberFormat="1" applyFont="1" applyFill="1" applyBorder="1" applyAlignment="1">
      <alignment vertical="center"/>
    </xf>
    <xf numFmtId="0" fontId="2" fillId="3" borderId="4" xfId="0" applyFont="1" applyFill="1" applyBorder="1" applyAlignment="1">
      <alignment vertical="center"/>
    </xf>
    <xf numFmtId="0" fontId="2" fillId="3" borderId="5" xfId="0" applyFont="1" applyFill="1" applyBorder="1" applyAlignment="1">
      <alignment vertical="center"/>
    </xf>
    <xf numFmtId="164" fontId="2" fillId="3" borderId="6" xfId="0" applyNumberFormat="1" applyFont="1" applyFill="1" applyBorder="1" applyAlignment="1">
      <alignment vertical="center"/>
    </xf>
    <xf numFmtId="164" fontId="2" fillId="3" borderId="3" xfId="0" applyNumberFormat="1" applyFont="1" applyFill="1" applyBorder="1" applyAlignment="1">
      <alignment horizontal="center" vertical="center"/>
    </xf>
    <xf numFmtId="0" fontId="2" fillId="3" borderId="4" xfId="0" applyFont="1" applyFill="1" applyBorder="1" applyAlignment="1">
      <alignment horizontal="right" vertical="center" wrapText="1"/>
    </xf>
    <xf numFmtId="0" fontId="2" fillId="0" borderId="0" xfId="0" applyFont="1" applyAlignment="1">
      <alignment vertical="center"/>
    </xf>
    <xf numFmtId="0" fontId="2" fillId="2" borderId="7" xfId="0" applyFont="1" applyFill="1" applyBorder="1" applyAlignment="1">
      <alignment horizontal="left" vertical="center"/>
    </xf>
    <xf numFmtId="164" fontId="2" fillId="4" borderId="3" xfId="0" applyNumberFormat="1" applyFont="1" applyFill="1" applyBorder="1" applyAlignment="1">
      <alignment horizontal="center" vertical="center" wrapText="1"/>
    </xf>
    <xf numFmtId="0" fontId="2" fillId="4" borderId="5" xfId="0" applyFont="1" applyFill="1" applyBorder="1" applyAlignment="1">
      <alignment horizontal="center" vertical="center"/>
    </xf>
    <xf numFmtId="164" fontId="2" fillId="4" borderId="5" xfId="0" applyNumberFormat="1" applyFont="1" applyFill="1" applyBorder="1" applyAlignment="1">
      <alignment horizontal="center" vertical="center" wrapText="1"/>
    </xf>
    <xf numFmtId="0" fontId="2" fillId="0" borderId="7" xfId="0" applyFont="1" applyBorder="1" applyAlignment="1">
      <alignment horizontal="left" vertical="center" wrapText="1"/>
    </xf>
    <xf numFmtId="164" fontId="2" fillId="0" borderId="5" xfId="0" applyNumberFormat="1" applyFont="1" applyBorder="1" applyAlignment="1">
      <alignment horizontal="center" vertical="center"/>
    </xf>
    <xf numFmtId="3" fontId="2" fillId="0" borderId="5" xfId="0" applyNumberFormat="1" applyFont="1" applyBorder="1" applyAlignment="1">
      <alignment horizontal="center" vertical="center"/>
    </xf>
    <xf numFmtId="164" fontId="2" fillId="0" borderId="7" xfId="0" applyNumberFormat="1" applyFont="1" applyBorder="1" applyAlignment="1">
      <alignment horizontal="center" vertical="center"/>
    </xf>
    <xf numFmtId="0" fontId="2" fillId="0" borderId="5" xfId="0" applyFont="1" applyBorder="1" applyAlignment="1">
      <alignment horizontal="left" vertical="center" wrapText="1"/>
    </xf>
    <xf numFmtId="164" fontId="2" fillId="0" borderId="0" xfId="0" applyNumberFormat="1"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wrapText="1"/>
    </xf>
    <xf numFmtId="164" fontId="2" fillId="0" borderId="2" xfId="0" applyNumberFormat="1" applyFont="1" applyBorder="1" applyAlignment="1">
      <alignment horizontal="center" vertical="center"/>
    </xf>
    <xf numFmtId="0" fontId="2" fillId="2" borderId="2" xfId="0" applyFont="1" applyFill="1" applyBorder="1" applyAlignment="1">
      <alignment vertical="center"/>
    </xf>
    <xf numFmtId="164" fontId="2" fillId="0" borderId="4" xfId="0" applyNumberFormat="1" applyFont="1" applyBorder="1" applyAlignment="1">
      <alignment horizontal="center" vertical="center"/>
    </xf>
    <xf numFmtId="0" fontId="2" fillId="0" borderId="3" xfId="0" applyFont="1" applyBorder="1" applyAlignment="1">
      <alignment horizontal="right" vertical="center"/>
    </xf>
    <xf numFmtId="164" fontId="2" fillId="0" borderId="6" xfId="0" applyNumberFormat="1" applyFont="1" applyBorder="1" applyAlignment="1">
      <alignment horizontal="center" vertical="center"/>
    </xf>
    <xf numFmtId="0" fontId="2" fillId="2" borderId="8" xfId="0" applyFont="1" applyFill="1" applyBorder="1" applyAlignment="1">
      <alignment horizontal="left" vertical="center" wrapText="1"/>
    </xf>
    <xf numFmtId="164" fontId="2" fillId="3" borderId="4" xfId="0" applyNumberFormat="1" applyFont="1" applyFill="1" applyBorder="1" applyAlignment="1">
      <alignment horizontal="center" vertical="center"/>
    </xf>
    <xf numFmtId="0" fontId="2" fillId="3" borderId="4" xfId="0" applyFont="1" applyFill="1" applyBorder="1" applyAlignment="1">
      <alignment horizontal="center" vertical="center" wrapText="1"/>
    </xf>
    <xf numFmtId="0" fontId="2" fillId="3" borderId="3" xfId="0" applyFont="1" applyFill="1" applyBorder="1" applyAlignment="1">
      <alignment vertical="center"/>
    </xf>
    <xf numFmtId="0" fontId="2" fillId="2" borderId="7" xfId="0" applyFont="1" applyFill="1" applyBorder="1" applyAlignment="1">
      <alignment vertical="center"/>
    </xf>
    <xf numFmtId="164" fontId="2" fillId="0" borderId="5"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9" xfId="0" applyNumberFormat="1" applyFont="1" applyBorder="1" applyAlignment="1">
      <alignment horizontal="center" vertical="center"/>
    </xf>
    <xf numFmtId="164" fontId="2" fillId="0" borderId="8" xfId="0" applyNumberFormat="1" applyFont="1" applyBorder="1" applyAlignment="1">
      <alignment horizontal="center" vertical="center"/>
    </xf>
    <xf numFmtId="0" fontId="2" fillId="2" borderId="2" xfId="0" applyFont="1" applyFill="1" applyBorder="1" applyAlignment="1">
      <alignment horizontal="left" vertical="center" wrapText="1"/>
    </xf>
    <xf numFmtId="0" fontId="2" fillId="0" borderId="10" xfId="0" applyFont="1" applyBorder="1" applyAlignment="1">
      <alignment horizontal="right" vertical="center"/>
    </xf>
    <xf numFmtId="164" fontId="1" fillId="3" borderId="4" xfId="0" applyNumberFormat="1" applyFont="1" applyFill="1" applyBorder="1" applyAlignment="1">
      <alignment horizontal="left" vertical="center"/>
    </xf>
    <xf numFmtId="0" fontId="1" fillId="3" borderId="4" xfId="0" applyFont="1" applyFill="1" applyBorder="1" applyAlignment="1">
      <alignment horizontal="center" vertical="center"/>
    </xf>
    <xf numFmtId="0" fontId="2" fillId="2" borderId="9" xfId="0" applyFont="1" applyFill="1" applyBorder="1" applyAlignment="1">
      <alignment vertical="center"/>
    </xf>
    <xf numFmtId="0" fontId="2" fillId="2" borderId="11" xfId="0" applyFont="1" applyFill="1" applyBorder="1" applyAlignment="1">
      <alignment vertical="center"/>
    </xf>
    <xf numFmtId="0" fontId="2" fillId="2" borderId="10" xfId="0" applyFont="1" applyFill="1" applyBorder="1" applyAlignment="1">
      <alignment vertical="center"/>
    </xf>
    <xf numFmtId="164" fontId="1" fillId="4" borderId="3" xfId="0" applyNumberFormat="1" applyFont="1" applyFill="1" applyBorder="1" applyAlignment="1">
      <alignment horizontal="center" vertical="center" wrapText="1"/>
    </xf>
    <xf numFmtId="0" fontId="1" fillId="4" borderId="5" xfId="0" applyFont="1" applyFill="1" applyBorder="1" applyAlignment="1">
      <alignment horizontal="center" vertical="center"/>
    </xf>
    <xf numFmtId="0" fontId="1" fillId="4" borderId="6" xfId="0" applyFont="1" applyFill="1" applyBorder="1" applyAlignment="1">
      <alignment horizontal="center" vertical="center"/>
    </xf>
    <xf numFmtId="0" fontId="2" fillId="2" borderId="12" xfId="0" applyFont="1" applyFill="1" applyBorder="1" applyAlignment="1">
      <alignment vertical="center"/>
    </xf>
    <xf numFmtId="0" fontId="2" fillId="2" borderId="0" xfId="0" applyFont="1" applyFill="1" applyAlignment="1">
      <alignment vertical="center"/>
    </xf>
    <xf numFmtId="0" fontId="2" fillId="2" borderId="13" xfId="0" applyFont="1" applyFill="1" applyBorder="1" applyAlignment="1">
      <alignment vertical="center"/>
    </xf>
    <xf numFmtId="164" fontId="1" fillId="0" borderId="5" xfId="0" applyNumberFormat="1" applyFont="1" applyBorder="1" applyAlignment="1">
      <alignment horizontal="center" vertical="center" wrapText="1"/>
    </xf>
    <xf numFmtId="3" fontId="1" fillId="0" borderId="5" xfId="0" applyNumberFormat="1" applyFont="1" applyBorder="1" applyAlignment="1">
      <alignment horizontal="center" vertical="center"/>
    </xf>
    <xf numFmtId="164" fontId="1" fillId="0" borderId="6" xfId="0" applyNumberFormat="1" applyFont="1" applyBorder="1" applyAlignment="1">
      <alignment horizontal="center" vertical="center"/>
    </xf>
    <xf numFmtId="0" fontId="1" fillId="0" borderId="5" xfId="0" applyFont="1" applyBorder="1" applyAlignment="1">
      <alignment horizontal="center" vertical="center"/>
    </xf>
    <xf numFmtId="164" fontId="1" fillId="0" borderId="5" xfId="0" applyNumberFormat="1" applyFont="1" applyBorder="1" applyAlignment="1">
      <alignment horizontal="center" vertical="center"/>
    </xf>
    <xf numFmtId="0" fontId="2" fillId="2" borderId="14" xfId="0" applyFont="1" applyFill="1" applyBorder="1" applyAlignment="1">
      <alignment vertical="center"/>
    </xf>
    <xf numFmtId="0" fontId="2" fillId="2" borderId="1" xfId="0" applyFont="1" applyFill="1" applyBorder="1" applyAlignment="1">
      <alignment vertical="center"/>
    </xf>
    <xf numFmtId="0" fontId="2" fillId="2" borderId="15" xfId="0" applyFont="1" applyFill="1" applyBorder="1" applyAlignment="1">
      <alignment vertical="center"/>
    </xf>
    <xf numFmtId="0" fontId="2" fillId="0" borderId="14" xfId="0" applyFont="1" applyBorder="1" applyAlignment="1">
      <alignment vertical="center"/>
    </xf>
    <xf numFmtId="0" fontId="2" fillId="0" borderId="1" xfId="0" applyFont="1" applyBorder="1" applyAlignment="1">
      <alignment vertical="center"/>
    </xf>
    <xf numFmtId="0" fontId="2" fillId="0" borderId="1" xfId="0" applyFont="1" applyBorder="1" applyAlignment="1">
      <alignment horizontal="right" vertical="center"/>
    </xf>
    <xf numFmtId="0" fontId="2" fillId="0" borderId="15" xfId="0" applyFont="1" applyBorder="1" applyAlignment="1">
      <alignment vertical="center"/>
    </xf>
    <xf numFmtId="0" fontId="2" fillId="3" borderId="6" xfId="0" applyFont="1" applyFill="1" applyBorder="1" applyAlignment="1">
      <alignment horizontal="center" vertical="center"/>
    </xf>
    <xf numFmtId="164" fontId="2" fillId="3" borderId="4" xfId="0" applyNumberFormat="1" applyFont="1" applyFill="1" applyBorder="1" applyAlignment="1">
      <alignment horizontal="left" vertical="center" wrapText="1"/>
    </xf>
    <xf numFmtId="0" fontId="2" fillId="0" borderId="6" xfId="0" applyFont="1" applyBorder="1" applyAlignment="1">
      <alignment horizontal="left" vertical="center" wrapText="1"/>
    </xf>
    <xf numFmtId="0" fontId="1" fillId="0" borderId="3" xfId="0" applyFont="1" applyBorder="1" applyAlignment="1">
      <alignment horizontal="right" vertical="center"/>
    </xf>
    <xf numFmtId="0" fontId="2" fillId="0" borderId="0" xfId="0" applyFont="1" applyAlignment="1">
      <alignment horizontal="center" vertical="center"/>
    </xf>
    <xf numFmtId="164" fontId="2" fillId="0" borderId="0" xfId="0" applyNumberFormat="1" applyFont="1"/>
    <xf numFmtId="0" fontId="1"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47</xdr:row>
      <xdr:rowOff>38099</xdr:rowOff>
    </xdr:from>
    <xdr:to>
      <xdr:col>10</xdr:col>
      <xdr:colOff>0</xdr:colOff>
      <xdr:row>101</xdr:row>
      <xdr:rowOff>63501</xdr:rowOff>
    </xdr:to>
    <xdr:sp macro="" textlink="">
      <xdr:nvSpPr>
        <xdr:cNvPr id="2" name="TextBox 1">
          <a:extLst>
            <a:ext uri="{FF2B5EF4-FFF2-40B4-BE49-F238E27FC236}">
              <a16:creationId xmlns:a16="http://schemas.microsoft.com/office/drawing/2014/main" id="{DCAD1F04-0E1C-4F63-B932-05A6C9AA3A9B}"/>
            </a:ext>
          </a:extLst>
        </xdr:cNvPr>
        <xdr:cNvSpPr txBox="1"/>
      </xdr:nvSpPr>
      <xdr:spPr>
        <a:xfrm>
          <a:off x="0" y="9039224"/>
          <a:ext cx="13906500" cy="10312402"/>
        </a:xfrm>
        <a:prstGeom prst="rect">
          <a:avLst/>
        </a:prstGeom>
        <a:solidFill>
          <a:sysClr val="window" lastClr="FFFFFF"/>
        </a:solid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On the recommendation of Jaimee O'Laughlin, on behalf of the Sheriff's Office, Philip Davolt moved to </a:t>
          </a:r>
          <a:r>
            <a:rPr kumimoji="0" lang="en-US" sz="13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accept the proposal from Universal Protection Service, LP dba Allied Universal Security Services and establish contract pricing at the rates listed above for a period of three </a:t>
          </a:r>
          <a:r>
            <a:rPr lang="en-US" sz="1400" b="1">
              <a:effectLst/>
              <a:latin typeface="Times New Roman" panose="02020603050405020304" pitchFamily="18" charset="0"/>
              <a:ea typeface="Times New Roman" panose="02020603050405020304" pitchFamily="18" charset="0"/>
            </a:rPr>
            <a:t>(3) years with two (2) one (1) year options to renew. </a:t>
          </a:r>
          <a:r>
            <a:rPr lang="en-US" sz="1400" b="0">
              <a:effectLst/>
              <a:latin typeface="Times New Roman" panose="02020603050405020304" pitchFamily="18" charset="0"/>
              <a:ea typeface="Times New Roman" panose="02020603050405020304" pitchFamily="18" charset="0"/>
            </a:rPr>
            <a:t>Kenly Zehring seconded the motion. The motion passed 4 to 1 with Jared Schechter abstaining.</a:t>
          </a:r>
          <a:endParaRPr lang="en-US" sz="1400" b="1">
            <a:effectLst/>
            <a:latin typeface="Times New Roman" panose="02020603050405020304" pitchFamily="18" charset="0"/>
            <a:ea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4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anose="02020603050405020304" pitchFamily="18" charset="0"/>
              <a:ea typeface="+mn-ea"/>
              <a:cs typeface="Times New Roman" panose="02020603050405020304" pitchFamily="18" charset="0"/>
            </a:rPr>
            <a:t>An evaluation committee comprised of Lanon Thompson, James Convey, Maurice Mitchell, and William Manchester - Sheriff's Office; and Jaimee O'Laughlin - Purchasing evaluated the proposal responses based on criteria set forth in the RFP. The committee unanimously agreed to accept the proposal from Universal Protection Service, LP dba Allied Universal Security Services</a:t>
          </a:r>
          <a:r>
            <a:rPr kumimoji="0" lang="en-US" sz="13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 </a:t>
          </a: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300">
              <a:effectLst/>
              <a:latin typeface="Times New Roman" panose="02020603050405020304" pitchFamily="18" charset="0"/>
              <a:ea typeface="+mn-ea"/>
              <a:cs typeface="Times New Roman" panose="02020603050405020304" pitchFamily="18" charset="0"/>
            </a:rPr>
            <a:t>The Sedgwick County Sheriff’s Office is seeking a vendor to provide an unarmed security officer for the hours of 11 PM to 7 AM, 365 days a year for the listed locations. </a:t>
          </a:r>
          <a:endParaRPr lang="en-US" sz="1300">
            <a:effectLst/>
            <a:latin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a:buNone/>
          </a:pPr>
          <a:r>
            <a:rPr lang="en-US" sz="13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Currently, security is the responsibility of the Sedgwick County Sheriff: armed, commissioned police officers and unarmed service officers, responsible for monitoring nine (9) county owned buildings: Sedgwick County Courthouse 525 N. Main St., Sedgwick County Historic Courthouse, 510 N. Main St., Munger Building, 538 N. Main St., Sedgwick County Administration Building, 610 N. Main St., Ronald Reagan Building, 271 W. 3</a:t>
          </a:r>
          <a:r>
            <a:rPr lang="en-US" sz="1300" baseline="300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rd</a:t>
          </a:r>
          <a:r>
            <a:rPr lang="en-US" sz="13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St., Kansas African American Museum, 601 N. Water St., Office of the Medical Director, 200 W. Murdock, Pinnacle Health and Wellness Center, 350 N. Broadway, 911 Emergency Communications Center,</a:t>
          </a:r>
          <a:r>
            <a:rPr lang="en-US" sz="1300" baseline="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a:t>
          </a:r>
          <a:r>
            <a:rPr lang="en-US" sz="13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714 N. Main St., and two (2) open parking structures, 603 N. Main St., and 626 N. Water St. </a:t>
          </a:r>
        </a:p>
        <a:p>
          <a:pPr marL="0" marR="0">
            <a:buNone/>
          </a:pPr>
          <a:endParaRPr lang="en-US" sz="13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endParaRPr>
        </a:p>
        <a:p>
          <a:pPr marL="0" marR="0">
            <a:buNone/>
          </a:pPr>
          <a:r>
            <a:rPr lang="en-US" sz="13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Security personnel are on site 24 hours a day, 365 days a year, divided into three (3) shifts</a:t>
          </a:r>
          <a:r>
            <a:rPr lang="en-US" sz="1400">
              <a:solidFill>
                <a:srgbClr val="000000"/>
              </a:solidFill>
              <a:effectLst/>
              <a:latin typeface="Times New Roman" panose="02020603050405020304" pitchFamily="18" charset="0"/>
              <a:ea typeface="Times New Roman" panose="02020603050405020304" pitchFamily="18" charset="0"/>
              <a:cs typeface="Times New Roman" panose="02020603050405020304" pitchFamily="18" charset="0"/>
            </a:rPr>
            <a:t>.  </a:t>
          </a:r>
          <a:endParaRPr lang="en-US" sz="1400">
            <a:effectLst/>
            <a:latin typeface="Calibri" panose="020F0502020204030204" pitchFamily="34"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Notes:</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prstClr val="black"/>
              </a:solidFill>
              <a:effectLst/>
              <a:uLnTx/>
              <a:uFillTx/>
              <a:latin typeface="Times New Roman" pitchFamily="18" charset="0"/>
              <a:ea typeface="+mn-ea"/>
              <a:cs typeface="Times New Roman" pitchFamily="18" charset="0"/>
            </a:rPr>
            <a:t>This is a proposal not a bid. Proposals are scored based on criteria set forth in the RFP. There are five (5) components to this RFP.</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sysClr val="windowText" lastClr="000000"/>
            </a:solidFill>
            <a:effectLst/>
            <a:uLnTx/>
            <a:uFillTx/>
            <a:latin typeface="Aptos Narrow" panose="02110004020202020204"/>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1"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Questions and Answers</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Philip Davolt: </a:t>
          </a:r>
          <a:r>
            <a:rPr lang="en-US" sz="1300">
              <a:effectLst/>
              <a:latin typeface="Times New Roman" panose="02020603050405020304" pitchFamily="18" charset="0"/>
              <a:ea typeface="+mn-ea"/>
              <a:cs typeface="Times New Roman" panose="02020603050405020304" pitchFamily="18" charset="0"/>
            </a:rPr>
            <a:t>Is this being done as a cost saving measure or a personnel issue?</a:t>
          </a: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Lanon Thompson: T</a:t>
          </a:r>
          <a:r>
            <a:rPr lang="en-US" sz="1300">
              <a:effectLst/>
              <a:latin typeface="Times New Roman" panose="02020603050405020304" pitchFamily="18" charset="0"/>
              <a:ea typeface="+mn-ea"/>
              <a:cs typeface="Times New Roman" panose="02020603050405020304" pitchFamily="18" charset="0"/>
            </a:rPr>
            <a:t>his is primarily a personnel issue. Since April of last year, when the Sheriff's Office took over responsibilities for the security component, we have been unable to hire the personnel to manage our third shift responsibilities.</a:t>
          </a: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Philip Davolt: </a:t>
          </a:r>
          <a:r>
            <a:rPr lang="en-US" sz="1300">
              <a:effectLst/>
              <a:latin typeface="Times New Roman" panose="02020603050405020304" pitchFamily="18" charset="0"/>
              <a:ea typeface="+mn-ea"/>
              <a:cs typeface="Times New Roman" panose="02020603050405020304" pitchFamily="18" charset="0"/>
            </a:rPr>
            <a:t>I also noticed that the winning or the one that's highlighted here is not the lowest bid. Can you elaborate on what made it over the other ones that were lower?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Jaimee O'Laughlin: </a:t>
          </a:r>
          <a:r>
            <a:rPr lang="en-US" sz="1300">
              <a:effectLst/>
              <a:latin typeface="Times New Roman" panose="02020603050405020304" pitchFamily="18" charset="0"/>
              <a:ea typeface="+mn-ea"/>
              <a:cs typeface="Times New Roman" panose="02020603050405020304" pitchFamily="18" charset="0"/>
            </a:rPr>
            <a:t>So this is a proposal not a bid. So cost isn't the determining factor. They weren't the lowest but they weren't the highest either. They ultimately had the highest scores overall with all the components combined. So they scored pretty well in all the components and ultimately had the highest score of all, which is how they were selected.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Kenly Zehring: </a:t>
          </a:r>
          <a:r>
            <a:rPr lang="en-US" sz="1300">
              <a:effectLst/>
              <a:latin typeface="Times New Roman" panose="02020603050405020304" pitchFamily="18" charset="0"/>
              <a:ea typeface="+mn-ea"/>
              <a:cs typeface="Times New Roman" panose="02020603050405020304" pitchFamily="18" charset="0"/>
            </a:rPr>
            <a:t>Is this a vendor that we've used before?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Jaimee O'Laughlin: </a:t>
          </a:r>
          <a:r>
            <a:rPr lang="en-US" sz="1300">
              <a:effectLst/>
              <a:latin typeface="Times New Roman" panose="02020603050405020304" pitchFamily="18" charset="0"/>
              <a:ea typeface="+mn-ea"/>
              <a:cs typeface="Times New Roman" panose="02020603050405020304" pitchFamily="18" charset="0"/>
            </a:rPr>
            <a:t>Not that I'm aware of because typically this has been the Sheriff's Office taking care of this. So they are new to us.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Tania Cole: </a:t>
          </a:r>
          <a:r>
            <a:rPr lang="en-US" sz="1300">
              <a:effectLst/>
              <a:latin typeface="Times New Roman" panose="02020603050405020304" pitchFamily="18" charset="0"/>
              <a:ea typeface="+mn-ea"/>
              <a:cs typeface="Times New Roman" panose="02020603050405020304" pitchFamily="18" charset="0"/>
            </a:rPr>
            <a:t>Lanon, are you familiar with this security company?</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rPr>
            <a:t>Lanon Thompson: </a:t>
          </a:r>
          <a:r>
            <a:rPr lang="en-US" sz="1300">
              <a:effectLst/>
              <a:latin typeface="Times New Roman" panose="02020603050405020304" pitchFamily="18" charset="0"/>
              <a:ea typeface="+mn-ea"/>
              <a:cs typeface="Times New Roman" panose="02020603050405020304" pitchFamily="18" charset="0"/>
            </a:rPr>
            <a:t>Well, actually their company already has a local presence. They're also the company that we have worked with currently because they supply security services for the Ruffin building.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300" b="0" i="0" u="none" strike="noStrike" kern="0" cap="none" spc="0" normalizeH="0" baseline="0" noProof="0">
            <a:ln>
              <a:noFill/>
            </a:ln>
            <a:solidFill>
              <a:sysClr val="windowText" lastClr="000000"/>
            </a:solidFill>
            <a:effectLst/>
            <a:uLnTx/>
            <a:uFillTx/>
            <a:latin typeface="Times New Roman" panose="02020603050405020304" pitchFamily="18" charset="0"/>
            <a:ea typeface="+mn-ea"/>
            <a:cs typeface="Times New Roman" panose="02020603050405020304" pitchFamily="18" charset="0"/>
          </a:endParaRPr>
        </a:p>
      </xdr:txBody>
    </xdr:sp>
    <xdr:clientData/>
  </xdr:twoCellAnchor>
  <xdr:twoCellAnchor editAs="oneCell">
    <xdr:from>
      <xdr:col>0</xdr:col>
      <xdr:colOff>0</xdr:colOff>
      <xdr:row>67</xdr:row>
      <xdr:rowOff>44448</xdr:rowOff>
    </xdr:from>
    <xdr:to>
      <xdr:col>5</xdr:col>
      <xdr:colOff>717551</xdr:colOff>
      <xdr:row>77</xdr:row>
      <xdr:rowOff>14641</xdr:rowOff>
    </xdr:to>
    <xdr:pic>
      <xdr:nvPicPr>
        <xdr:cNvPr id="3" name="Picture 2" descr="Scoring Table&#10;">
          <a:extLst>
            <a:ext uri="{FF2B5EF4-FFF2-40B4-BE49-F238E27FC236}">
              <a16:creationId xmlns:a16="http://schemas.microsoft.com/office/drawing/2014/main" id="{11061DCC-F72D-4871-BB59-79219D5893E7}"/>
            </a:ext>
          </a:extLst>
        </xdr:cNvPr>
        <xdr:cNvPicPr>
          <a:picLocks noChangeAspect="1"/>
        </xdr:cNvPicPr>
      </xdr:nvPicPr>
      <xdr:blipFill rotWithShape="1">
        <a:blip xmlns:r="http://schemas.openxmlformats.org/officeDocument/2006/relationships" r:embed="rId1"/>
        <a:srcRect l="1293" t="3808" r="2164" b="8104"/>
        <a:stretch>
          <a:fillRect/>
        </a:stretch>
      </xdr:blipFill>
      <xdr:spPr>
        <a:xfrm>
          <a:off x="0" y="12855573"/>
          <a:ext cx="8128001" cy="187519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16921-CC72-4276-8528-65FCEE6C8F60}">
  <dimension ref="A1:J51"/>
  <sheetViews>
    <sheetView tabSelected="1" zoomScaleNormal="100" workbookViewId="0">
      <selection activeCell="A2" sqref="A2:XFD2"/>
    </sheetView>
  </sheetViews>
  <sheetFormatPr defaultColWidth="9.140625" defaultRowHeight="15" x14ac:dyDescent="0.25"/>
  <cols>
    <col min="1" max="1" width="34.42578125" style="1" customWidth="1"/>
    <col min="2" max="2" width="13.42578125" style="74" customWidth="1"/>
    <col min="3" max="3" width="23.28515625" style="1" customWidth="1"/>
    <col min="4" max="4" width="28.28515625" style="1" customWidth="1"/>
    <col min="5" max="5" width="11.7109375" style="1" customWidth="1"/>
    <col min="6" max="6" width="22.28515625" style="1" customWidth="1"/>
    <col min="7" max="7" width="20.42578125" style="1" customWidth="1"/>
    <col min="8" max="8" width="12.28515625" style="1" customWidth="1"/>
    <col min="9" max="9" width="21.5703125" style="1" customWidth="1"/>
    <col min="10" max="10" width="20.85546875" style="1" customWidth="1"/>
    <col min="11" max="16384" width="9.140625" style="1"/>
  </cols>
  <sheetData>
    <row r="1" spans="1:10" x14ac:dyDescent="0.25">
      <c r="A1" s="75" t="s">
        <v>27</v>
      </c>
      <c r="B1" s="75"/>
      <c r="C1" s="75"/>
      <c r="D1" s="75"/>
    </row>
    <row r="2" spans="1:10" ht="13.9" customHeight="1" x14ac:dyDescent="0.25">
      <c r="A2" s="2" t="s">
        <v>0</v>
      </c>
      <c r="B2" s="2"/>
      <c r="C2" s="2"/>
      <c r="D2" s="2"/>
    </row>
    <row r="3" spans="1:10" x14ac:dyDescent="0.25">
      <c r="A3" s="3"/>
      <c r="B3" s="3"/>
      <c r="C3" s="3"/>
      <c r="D3" s="3"/>
    </row>
    <row r="4" spans="1:10" ht="20.25" x14ac:dyDescent="0.3">
      <c r="A4" s="4" t="s">
        <v>1</v>
      </c>
      <c r="B4" s="3"/>
      <c r="C4" s="3"/>
      <c r="D4" s="3"/>
    </row>
    <row r="5" spans="1:10" x14ac:dyDescent="0.25">
      <c r="A5" s="3" t="s">
        <v>2</v>
      </c>
      <c r="B5" s="3"/>
      <c r="C5" s="3"/>
      <c r="D5" s="3"/>
    </row>
    <row r="6" spans="1:10" x14ac:dyDescent="0.25">
      <c r="A6" s="1" t="s">
        <v>3</v>
      </c>
      <c r="B6" s="1"/>
    </row>
    <row r="7" spans="1:10" x14ac:dyDescent="0.25">
      <c r="A7" s="3"/>
      <c r="B7" s="5"/>
      <c r="C7" s="3"/>
      <c r="D7" s="3"/>
    </row>
    <row r="8" spans="1:10" x14ac:dyDescent="0.25">
      <c r="A8" s="6" t="s">
        <v>4</v>
      </c>
      <c r="B8" s="7"/>
      <c r="D8" s="8"/>
    </row>
    <row r="9" spans="1:10" s="16" customFormat="1" x14ac:dyDescent="0.25">
      <c r="A9" s="9"/>
      <c r="B9" s="10" t="s">
        <v>5</v>
      </c>
      <c r="C9" s="11"/>
      <c r="D9" s="12"/>
      <c r="E9" s="13"/>
      <c r="F9" s="11" t="s">
        <v>6</v>
      </c>
      <c r="G9" s="14"/>
      <c r="H9" s="13"/>
      <c r="I9" s="15" t="s">
        <v>7</v>
      </c>
      <c r="J9" s="14"/>
    </row>
    <row r="10" spans="1:10" s="16" customFormat="1" x14ac:dyDescent="0.25">
      <c r="A10" s="17"/>
      <c r="B10" s="18" t="s">
        <v>8</v>
      </c>
      <c r="C10" s="19" t="s">
        <v>9</v>
      </c>
      <c r="D10" s="19" t="s">
        <v>10</v>
      </c>
      <c r="E10" s="20" t="s">
        <v>8</v>
      </c>
      <c r="F10" s="19" t="s">
        <v>9</v>
      </c>
      <c r="G10" s="19" t="s">
        <v>10</v>
      </c>
      <c r="H10" s="20" t="s">
        <v>8</v>
      </c>
      <c r="I10" s="19" t="s">
        <v>9</v>
      </c>
      <c r="J10" s="19" t="s">
        <v>10</v>
      </c>
    </row>
    <row r="11" spans="1:10" s="16" customFormat="1" x14ac:dyDescent="0.25">
      <c r="A11" s="21" t="s">
        <v>11</v>
      </c>
      <c r="B11" s="22">
        <v>30.99</v>
      </c>
      <c r="C11" s="23">
        <v>2872</v>
      </c>
      <c r="D11" s="22">
        <f>SUM(B11*C11)</f>
        <v>89003.28</v>
      </c>
      <c r="E11" s="24">
        <v>23.75</v>
      </c>
      <c r="F11" s="23">
        <v>2832</v>
      </c>
      <c r="G11" s="24">
        <f t="shared" ref="G11:G20" si="0">SUM(E11*F11)</f>
        <v>67260</v>
      </c>
      <c r="H11" s="24">
        <v>30</v>
      </c>
      <c r="I11" s="23">
        <v>2832</v>
      </c>
      <c r="J11" s="24">
        <f>SUM(H11*I11)</f>
        <v>84960</v>
      </c>
    </row>
    <row r="12" spans="1:10" s="16" customFormat="1" x14ac:dyDescent="0.25">
      <c r="A12" s="25" t="s">
        <v>12</v>
      </c>
      <c r="B12" s="26">
        <v>46.49</v>
      </c>
      <c r="C12" s="27">
        <v>48</v>
      </c>
      <c r="D12" s="22">
        <f t="shared" ref="D12:D20" si="1">SUM(B12*C12)</f>
        <v>2231.52</v>
      </c>
      <c r="E12" s="22">
        <v>35.630000000000003</v>
      </c>
      <c r="F12" s="27">
        <v>88</v>
      </c>
      <c r="G12" s="24">
        <f t="shared" si="0"/>
        <v>3135.44</v>
      </c>
      <c r="H12" s="22">
        <v>45</v>
      </c>
      <c r="I12" s="28">
        <v>88</v>
      </c>
      <c r="J12" s="24">
        <f>SUM(H12*I12)</f>
        <v>3960</v>
      </c>
    </row>
    <row r="13" spans="1:10" s="16" customFormat="1" x14ac:dyDescent="0.25">
      <c r="A13" s="25" t="s">
        <v>13</v>
      </c>
      <c r="B13" s="22">
        <v>30.99</v>
      </c>
      <c r="C13" s="23">
        <v>2872</v>
      </c>
      <c r="D13" s="22">
        <f t="shared" si="1"/>
        <v>89003.28</v>
      </c>
      <c r="E13" s="24">
        <f>SUM(E11+0.71)</f>
        <v>24.46</v>
      </c>
      <c r="F13" s="23">
        <v>2832</v>
      </c>
      <c r="G13" s="24">
        <f t="shared" si="0"/>
        <v>69270.720000000001</v>
      </c>
      <c r="H13" s="24">
        <v>30</v>
      </c>
      <c r="I13" s="23">
        <v>2832</v>
      </c>
      <c r="J13" s="22">
        <f>SUM(H13*I13)</f>
        <v>84960</v>
      </c>
    </row>
    <row r="14" spans="1:10" s="16" customFormat="1" x14ac:dyDescent="0.25">
      <c r="A14" s="25" t="s">
        <v>12</v>
      </c>
      <c r="B14" s="26">
        <v>46.49</v>
      </c>
      <c r="C14" s="27">
        <v>48</v>
      </c>
      <c r="D14" s="22">
        <f t="shared" si="1"/>
        <v>2231.52</v>
      </c>
      <c r="E14" s="22">
        <f>SUM(E12+1.07)</f>
        <v>36.700000000000003</v>
      </c>
      <c r="F14" s="27">
        <v>88</v>
      </c>
      <c r="G14" s="24">
        <f t="shared" si="0"/>
        <v>3229.6000000000004</v>
      </c>
      <c r="H14" s="22">
        <v>45</v>
      </c>
      <c r="I14" s="28">
        <v>88</v>
      </c>
      <c r="J14" s="22">
        <f t="shared" ref="J14:J20" si="2">SUM(H14*I14)</f>
        <v>3960</v>
      </c>
    </row>
    <row r="15" spans="1:10" s="16" customFormat="1" x14ac:dyDescent="0.25">
      <c r="A15" s="25" t="s">
        <v>14</v>
      </c>
      <c r="B15" s="22">
        <v>30.99</v>
      </c>
      <c r="C15" s="23">
        <v>2872</v>
      </c>
      <c r="D15" s="22">
        <f t="shared" si="1"/>
        <v>89003.28</v>
      </c>
      <c r="E15" s="24">
        <f>SUM(24.46+0.73)</f>
        <v>25.19</v>
      </c>
      <c r="F15" s="23">
        <v>2832</v>
      </c>
      <c r="G15" s="24">
        <f t="shared" si="0"/>
        <v>71338.080000000002</v>
      </c>
      <c r="H15" s="24">
        <v>30</v>
      </c>
      <c r="I15" s="23">
        <v>2832</v>
      </c>
      <c r="J15" s="22">
        <f t="shared" si="2"/>
        <v>84960</v>
      </c>
    </row>
    <row r="16" spans="1:10" s="16" customFormat="1" x14ac:dyDescent="0.25">
      <c r="A16" s="29" t="s">
        <v>12</v>
      </c>
      <c r="B16" s="22">
        <v>46.49</v>
      </c>
      <c r="C16" s="27">
        <v>48</v>
      </c>
      <c r="D16" s="22">
        <f t="shared" si="1"/>
        <v>2231.52</v>
      </c>
      <c r="E16" s="30">
        <f>SUM(E14+1.1)</f>
        <v>37.800000000000004</v>
      </c>
      <c r="F16" s="27">
        <v>88</v>
      </c>
      <c r="G16" s="24">
        <f t="shared" si="0"/>
        <v>3326.4000000000005</v>
      </c>
      <c r="H16" s="22">
        <v>45</v>
      </c>
      <c r="I16" s="28">
        <v>88</v>
      </c>
      <c r="J16" s="22">
        <f t="shared" si="2"/>
        <v>3960</v>
      </c>
    </row>
    <row r="17" spans="1:10" s="16" customFormat="1" x14ac:dyDescent="0.25">
      <c r="A17" s="25" t="s">
        <v>15</v>
      </c>
      <c r="B17" s="22">
        <v>30.99</v>
      </c>
      <c r="C17" s="23">
        <v>2872</v>
      </c>
      <c r="D17" s="22">
        <f t="shared" si="1"/>
        <v>89003.28</v>
      </c>
      <c r="E17" s="22">
        <f>SUM(E15+0.7557)</f>
        <v>25.945700000000002</v>
      </c>
      <c r="F17" s="23">
        <v>2832</v>
      </c>
      <c r="G17" s="24">
        <f t="shared" si="0"/>
        <v>73478.222400000013</v>
      </c>
      <c r="H17" s="24">
        <v>30</v>
      </c>
      <c r="I17" s="23">
        <v>2832</v>
      </c>
      <c r="J17" s="22">
        <f t="shared" si="2"/>
        <v>84960</v>
      </c>
    </row>
    <row r="18" spans="1:10" s="16" customFormat="1" x14ac:dyDescent="0.25">
      <c r="A18" s="29" t="s">
        <v>12</v>
      </c>
      <c r="B18" s="26">
        <v>46.49</v>
      </c>
      <c r="C18" s="27">
        <v>48</v>
      </c>
      <c r="D18" s="22">
        <f>SUM(B18*C18)</f>
        <v>2231.52</v>
      </c>
      <c r="E18" s="22">
        <f>SUM(E16+1.134)</f>
        <v>38.934000000000005</v>
      </c>
      <c r="F18" s="27">
        <v>88</v>
      </c>
      <c r="G18" s="24">
        <f t="shared" si="0"/>
        <v>3426.1920000000005</v>
      </c>
      <c r="H18" s="22">
        <v>45</v>
      </c>
      <c r="I18" s="28">
        <v>88</v>
      </c>
      <c r="J18" s="22">
        <f t="shared" si="2"/>
        <v>3960</v>
      </c>
    </row>
    <row r="19" spans="1:10" s="16" customFormat="1" x14ac:dyDescent="0.25">
      <c r="A19" s="25" t="s">
        <v>16</v>
      </c>
      <c r="B19" s="22">
        <v>30.99</v>
      </c>
      <c r="C19" s="23">
        <v>2872</v>
      </c>
      <c r="D19" s="22">
        <f t="shared" si="1"/>
        <v>89003.28</v>
      </c>
      <c r="E19" s="22">
        <f>SUM(E17+0.7785)</f>
        <v>26.724200000000003</v>
      </c>
      <c r="F19" s="23">
        <v>2832</v>
      </c>
      <c r="G19" s="24">
        <f t="shared" si="0"/>
        <v>75682.934400000013</v>
      </c>
      <c r="H19" s="24">
        <v>30</v>
      </c>
      <c r="I19" s="23">
        <v>2832</v>
      </c>
      <c r="J19" s="22">
        <f t="shared" si="2"/>
        <v>84960</v>
      </c>
    </row>
    <row r="20" spans="1:10" s="16" customFormat="1" x14ac:dyDescent="0.25">
      <c r="A20" s="29" t="s">
        <v>12</v>
      </c>
      <c r="B20" s="26">
        <v>46.49</v>
      </c>
      <c r="C20" s="27">
        <v>48</v>
      </c>
      <c r="D20" s="22">
        <f t="shared" si="1"/>
        <v>2231.52</v>
      </c>
      <c r="E20" s="22">
        <f>SUM(E18+1.1679)</f>
        <v>40.101900000000008</v>
      </c>
      <c r="F20" s="27">
        <v>88</v>
      </c>
      <c r="G20" s="24">
        <f t="shared" si="0"/>
        <v>3528.9672000000005</v>
      </c>
      <c r="H20" s="22">
        <v>45</v>
      </c>
      <c r="I20" s="28">
        <v>88</v>
      </c>
      <c r="J20" s="22">
        <f t="shared" si="2"/>
        <v>3960</v>
      </c>
    </row>
    <row r="21" spans="1:10" s="16" customFormat="1" x14ac:dyDescent="0.25">
      <c r="A21" s="31"/>
      <c r="B21" s="32"/>
      <c r="C21" s="33" t="s">
        <v>17</v>
      </c>
      <c r="D21" s="22">
        <f>SUM(D11:D20)</f>
        <v>456174.00000000012</v>
      </c>
      <c r="E21" s="34"/>
      <c r="F21" s="33" t="s">
        <v>17</v>
      </c>
      <c r="G21" s="22">
        <f>SUM(G11:G20)</f>
        <v>373676.55600000004</v>
      </c>
      <c r="H21" s="34"/>
      <c r="I21" s="33" t="s">
        <v>17</v>
      </c>
      <c r="J21" s="22">
        <f>SUM(J11:J20)</f>
        <v>444600</v>
      </c>
    </row>
    <row r="22" spans="1:10" s="16" customFormat="1" x14ac:dyDescent="0.25">
      <c r="A22" s="35"/>
      <c r="B22" s="13" t="s">
        <v>18</v>
      </c>
      <c r="C22" s="36"/>
      <c r="D22" s="14"/>
      <c r="E22" s="13" t="s">
        <v>19</v>
      </c>
      <c r="F22" s="36"/>
      <c r="G22" s="14"/>
      <c r="H22" s="13" t="s">
        <v>20</v>
      </c>
      <c r="I22" s="37"/>
      <c r="J22" s="38"/>
    </row>
    <row r="23" spans="1:10" s="16" customFormat="1" x14ac:dyDescent="0.25">
      <c r="A23" s="39"/>
      <c r="B23" s="18" t="s">
        <v>8</v>
      </c>
      <c r="C23" s="19" t="s">
        <v>9</v>
      </c>
      <c r="D23" s="19" t="s">
        <v>10</v>
      </c>
      <c r="E23" s="20" t="s">
        <v>8</v>
      </c>
      <c r="F23" s="19" t="s">
        <v>9</v>
      </c>
      <c r="G23" s="19" t="s">
        <v>10</v>
      </c>
      <c r="H23" s="20" t="s">
        <v>8</v>
      </c>
      <c r="I23" s="19" t="s">
        <v>9</v>
      </c>
      <c r="J23" s="19" t="s">
        <v>10</v>
      </c>
    </row>
    <row r="24" spans="1:10" s="16" customFormat="1" x14ac:dyDescent="0.25">
      <c r="A24" s="21" t="s">
        <v>11</v>
      </c>
      <c r="B24" s="24">
        <v>37.5</v>
      </c>
      <c r="C24" s="23">
        <v>2856</v>
      </c>
      <c r="D24" s="24">
        <f>SUM(B24*C24)</f>
        <v>107100</v>
      </c>
      <c r="E24" s="22">
        <v>32.450000000000003</v>
      </c>
      <c r="F24" s="23">
        <v>2848</v>
      </c>
      <c r="G24" s="22">
        <f>SUM(E24*F24)</f>
        <v>92417.600000000006</v>
      </c>
      <c r="H24" s="40">
        <v>22.67</v>
      </c>
      <c r="I24" s="23">
        <v>2872</v>
      </c>
      <c r="J24" s="40">
        <f>SUM(H24*I24)</f>
        <v>65108.240000000005</v>
      </c>
    </row>
    <row r="25" spans="1:10" s="16" customFormat="1" x14ac:dyDescent="0.25">
      <c r="A25" s="25" t="s">
        <v>12</v>
      </c>
      <c r="B25" s="24">
        <v>37.5</v>
      </c>
      <c r="C25" s="27">
        <v>64</v>
      </c>
      <c r="D25" s="24">
        <f t="shared" ref="D25:D33" si="3">SUM(B25*C25)</f>
        <v>2400</v>
      </c>
      <c r="E25" s="41">
        <f>SUM(E24*1.5)</f>
        <v>48.675000000000004</v>
      </c>
      <c r="F25" s="27">
        <v>72</v>
      </c>
      <c r="G25" s="22">
        <f t="shared" ref="G25:G33" si="4">SUM(E25*F25)</f>
        <v>3504.6000000000004</v>
      </c>
      <c r="H25" s="22">
        <v>34.01</v>
      </c>
      <c r="I25" s="27">
        <v>48</v>
      </c>
      <c r="J25" s="40">
        <f t="shared" ref="J25:J33" si="5">SUM(H25*I25)</f>
        <v>1632.48</v>
      </c>
    </row>
    <row r="26" spans="1:10" s="16" customFormat="1" x14ac:dyDescent="0.25">
      <c r="A26" s="25" t="s">
        <v>13</v>
      </c>
      <c r="B26" s="30">
        <v>35</v>
      </c>
      <c r="C26" s="23">
        <v>2856</v>
      </c>
      <c r="D26" s="24">
        <f t="shared" si="3"/>
        <v>99960</v>
      </c>
      <c r="E26" s="22">
        <v>32.450000000000003</v>
      </c>
      <c r="F26" s="23">
        <v>2848</v>
      </c>
      <c r="G26" s="22">
        <f t="shared" si="4"/>
        <v>92417.600000000006</v>
      </c>
      <c r="H26" s="40">
        <v>22.67</v>
      </c>
      <c r="I26" s="23">
        <v>2872</v>
      </c>
      <c r="J26" s="40">
        <f t="shared" si="5"/>
        <v>65108.240000000005</v>
      </c>
    </row>
    <row r="27" spans="1:10" s="16" customFormat="1" x14ac:dyDescent="0.25">
      <c r="A27" s="25" t="s">
        <v>12</v>
      </c>
      <c r="B27" s="30">
        <v>35</v>
      </c>
      <c r="C27" s="27">
        <v>64</v>
      </c>
      <c r="D27" s="24">
        <f t="shared" si="3"/>
        <v>2240</v>
      </c>
      <c r="E27" s="41">
        <f>SUM(E26*1.5)</f>
        <v>48.675000000000004</v>
      </c>
      <c r="F27" s="27">
        <v>72</v>
      </c>
      <c r="G27" s="22">
        <f t="shared" si="4"/>
        <v>3504.6000000000004</v>
      </c>
      <c r="H27" s="22">
        <v>34.01</v>
      </c>
      <c r="I27" s="27">
        <v>48</v>
      </c>
      <c r="J27" s="40">
        <f t="shared" si="5"/>
        <v>1632.48</v>
      </c>
    </row>
    <row r="28" spans="1:10" s="16" customFormat="1" x14ac:dyDescent="0.25">
      <c r="A28" s="25" t="s">
        <v>14</v>
      </c>
      <c r="B28" s="42">
        <v>32.5</v>
      </c>
      <c r="C28" s="23">
        <v>2856</v>
      </c>
      <c r="D28" s="24">
        <f t="shared" si="3"/>
        <v>92820</v>
      </c>
      <c r="E28" s="22">
        <v>32.450000000000003</v>
      </c>
      <c r="F28" s="23">
        <v>2848</v>
      </c>
      <c r="G28" s="22">
        <f t="shared" si="4"/>
        <v>92417.600000000006</v>
      </c>
      <c r="H28" s="40">
        <v>22.67</v>
      </c>
      <c r="I28" s="23">
        <v>2872</v>
      </c>
      <c r="J28" s="40">
        <f t="shared" si="5"/>
        <v>65108.240000000005</v>
      </c>
    </row>
    <row r="29" spans="1:10" s="16" customFormat="1" x14ac:dyDescent="0.25">
      <c r="A29" s="29" t="s">
        <v>12</v>
      </c>
      <c r="B29" s="42">
        <v>32.5</v>
      </c>
      <c r="C29" s="28">
        <v>64</v>
      </c>
      <c r="D29" s="43">
        <f t="shared" si="3"/>
        <v>2080</v>
      </c>
      <c r="E29" s="41">
        <f>SUM(E28*1.5)</f>
        <v>48.675000000000004</v>
      </c>
      <c r="F29" s="27">
        <v>72</v>
      </c>
      <c r="G29" s="22">
        <f t="shared" si="4"/>
        <v>3504.6000000000004</v>
      </c>
      <c r="H29" s="22">
        <v>34.01</v>
      </c>
      <c r="I29" s="27">
        <v>48</v>
      </c>
      <c r="J29" s="40">
        <f t="shared" si="5"/>
        <v>1632.48</v>
      </c>
    </row>
    <row r="30" spans="1:10" s="16" customFormat="1" x14ac:dyDescent="0.25">
      <c r="A30" s="25" t="s">
        <v>15</v>
      </c>
      <c r="B30" s="22">
        <v>32.5</v>
      </c>
      <c r="C30" s="23">
        <v>2856</v>
      </c>
      <c r="D30" s="24">
        <f t="shared" si="3"/>
        <v>92820</v>
      </c>
      <c r="E30" s="22">
        <v>32.450000000000003</v>
      </c>
      <c r="F30" s="23">
        <v>2848</v>
      </c>
      <c r="G30" s="22">
        <f t="shared" si="4"/>
        <v>92417.600000000006</v>
      </c>
      <c r="H30" s="40">
        <v>22.67</v>
      </c>
      <c r="I30" s="23">
        <v>2872</v>
      </c>
      <c r="J30" s="40">
        <f t="shared" si="5"/>
        <v>65108.240000000005</v>
      </c>
    </row>
    <row r="31" spans="1:10" s="16" customFormat="1" x14ac:dyDescent="0.25">
      <c r="A31" s="29" t="s">
        <v>12</v>
      </c>
      <c r="B31" s="22">
        <v>32.5</v>
      </c>
      <c r="C31" s="27">
        <v>64</v>
      </c>
      <c r="D31" s="24">
        <f t="shared" si="3"/>
        <v>2080</v>
      </c>
      <c r="E31" s="41">
        <f>SUM(E30*1.5)</f>
        <v>48.675000000000004</v>
      </c>
      <c r="F31" s="27">
        <v>72</v>
      </c>
      <c r="G31" s="22">
        <f t="shared" si="4"/>
        <v>3504.6000000000004</v>
      </c>
      <c r="H31" s="22">
        <v>34.01</v>
      </c>
      <c r="I31" s="27">
        <v>48</v>
      </c>
      <c r="J31" s="40">
        <f t="shared" si="5"/>
        <v>1632.48</v>
      </c>
    </row>
    <row r="32" spans="1:10" s="16" customFormat="1" x14ac:dyDescent="0.25">
      <c r="A32" s="25" t="s">
        <v>16</v>
      </c>
      <c r="B32" s="22">
        <v>32.5</v>
      </c>
      <c r="C32" s="23">
        <v>2856</v>
      </c>
      <c r="D32" s="24">
        <f t="shared" si="3"/>
        <v>92820</v>
      </c>
      <c r="E32" s="22">
        <v>32.450000000000003</v>
      </c>
      <c r="F32" s="23">
        <v>2848</v>
      </c>
      <c r="G32" s="22">
        <f t="shared" si="4"/>
        <v>92417.600000000006</v>
      </c>
      <c r="H32" s="40">
        <v>22.67</v>
      </c>
      <c r="I32" s="23">
        <v>2872</v>
      </c>
      <c r="J32" s="40">
        <f t="shared" si="5"/>
        <v>65108.240000000005</v>
      </c>
    </row>
    <row r="33" spans="1:10" s="16" customFormat="1" x14ac:dyDescent="0.25">
      <c r="A33" s="29" t="s">
        <v>12</v>
      </c>
      <c r="B33" s="22">
        <v>32.5</v>
      </c>
      <c r="C33" s="27">
        <v>64</v>
      </c>
      <c r="D33" s="24">
        <f t="shared" si="3"/>
        <v>2080</v>
      </c>
      <c r="E33" s="41">
        <f>SUM(E32*1.5)</f>
        <v>48.675000000000004</v>
      </c>
      <c r="F33" s="27">
        <v>72</v>
      </c>
      <c r="G33" s="22">
        <f t="shared" si="4"/>
        <v>3504.6000000000004</v>
      </c>
      <c r="H33" s="22">
        <v>34.01</v>
      </c>
      <c r="I33" s="27">
        <v>48</v>
      </c>
      <c r="J33" s="40">
        <f t="shared" si="5"/>
        <v>1632.48</v>
      </c>
    </row>
    <row r="34" spans="1:10" s="16" customFormat="1" x14ac:dyDescent="0.25">
      <c r="A34" s="44"/>
      <c r="B34" s="32"/>
      <c r="C34" s="33" t="s">
        <v>17</v>
      </c>
      <c r="D34" s="22">
        <f>SUM(D24:D33)</f>
        <v>496400</v>
      </c>
      <c r="E34" s="42"/>
      <c r="F34" s="45" t="s">
        <v>17</v>
      </c>
      <c r="G34" s="30">
        <f>SUM(G24:G33)</f>
        <v>479610.99999999988</v>
      </c>
      <c r="H34" s="42"/>
      <c r="I34" s="45" t="s">
        <v>17</v>
      </c>
      <c r="J34" s="30">
        <f>SUM(J24:J33)</f>
        <v>333703.60000000003</v>
      </c>
    </row>
    <row r="35" spans="1:10" s="16" customFormat="1" x14ac:dyDescent="0.25">
      <c r="A35" s="35"/>
      <c r="B35" s="46" t="s">
        <v>21</v>
      </c>
      <c r="C35" s="47"/>
      <c r="D35" s="47"/>
      <c r="E35" s="48"/>
      <c r="F35" s="49"/>
      <c r="G35" s="49"/>
      <c r="H35" s="49"/>
      <c r="I35" s="49"/>
      <c r="J35" s="50"/>
    </row>
    <row r="36" spans="1:10" s="16" customFormat="1" x14ac:dyDescent="0.25">
      <c r="A36" s="39"/>
      <c r="B36" s="51" t="s">
        <v>8</v>
      </c>
      <c r="C36" s="52" t="s">
        <v>9</v>
      </c>
      <c r="D36" s="53" t="s">
        <v>10</v>
      </c>
      <c r="E36" s="54"/>
      <c r="F36" s="55"/>
      <c r="G36" s="55"/>
      <c r="H36" s="55"/>
      <c r="I36" s="55"/>
      <c r="J36" s="56"/>
    </row>
    <row r="37" spans="1:10" s="16" customFormat="1" x14ac:dyDescent="0.25">
      <c r="A37" s="21" t="s">
        <v>11</v>
      </c>
      <c r="B37" s="57">
        <v>25.45</v>
      </c>
      <c r="C37" s="58">
        <v>2840</v>
      </c>
      <c r="D37" s="59">
        <f>SUM(B37*C37)</f>
        <v>72278</v>
      </c>
      <c r="E37" s="54"/>
      <c r="F37" s="55"/>
      <c r="G37" s="55"/>
      <c r="H37" s="55"/>
      <c r="I37" s="55"/>
      <c r="J37" s="56"/>
    </row>
    <row r="38" spans="1:10" s="16" customFormat="1" x14ac:dyDescent="0.25">
      <c r="A38" s="25" t="s">
        <v>12</v>
      </c>
      <c r="B38" s="57">
        <f>SUM(B37*1.5)</f>
        <v>38.174999999999997</v>
      </c>
      <c r="C38" s="60">
        <v>80</v>
      </c>
      <c r="D38" s="59">
        <f t="shared" ref="D38:D46" si="6">SUM(B38*C38)</f>
        <v>3054</v>
      </c>
      <c r="E38" s="54"/>
      <c r="F38" s="55"/>
      <c r="G38" s="55"/>
      <c r="H38" s="55"/>
      <c r="I38" s="55"/>
      <c r="J38" s="56"/>
    </row>
    <row r="39" spans="1:10" s="16" customFormat="1" x14ac:dyDescent="0.25">
      <c r="A39" s="25" t="s">
        <v>13</v>
      </c>
      <c r="B39" s="57">
        <f>SUM(B37+0.7635)</f>
        <v>26.2135</v>
      </c>
      <c r="C39" s="58">
        <v>2840</v>
      </c>
      <c r="D39" s="59">
        <f t="shared" si="6"/>
        <v>74446.34</v>
      </c>
      <c r="E39" s="54"/>
      <c r="F39" s="55"/>
      <c r="G39" s="55"/>
      <c r="H39" s="55"/>
      <c r="I39" s="55"/>
      <c r="J39" s="56"/>
    </row>
    <row r="40" spans="1:10" s="16" customFormat="1" x14ac:dyDescent="0.25">
      <c r="A40" s="25" t="s">
        <v>12</v>
      </c>
      <c r="B40" s="57">
        <f>SUM(B39*1.5)</f>
        <v>39.320250000000001</v>
      </c>
      <c r="C40" s="60">
        <v>80</v>
      </c>
      <c r="D40" s="59">
        <f t="shared" si="6"/>
        <v>3145.62</v>
      </c>
      <c r="E40" s="54"/>
      <c r="F40" s="55"/>
      <c r="G40" s="55"/>
      <c r="H40" s="55"/>
      <c r="I40" s="55"/>
      <c r="J40" s="56"/>
    </row>
    <row r="41" spans="1:10" s="16" customFormat="1" x14ac:dyDescent="0.25">
      <c r="A41" s="25" t="s">
        <v>14</v>
      </c>
      <c r="B41" s="57">
        <f>SUM(B39+0.7863)</f>
        <v>26.9998</v>
      </c>
      <c r="C41" s="58">
        <v>2840</v>
      </c>
      <c r="D41" s="59">
        <f t="shared" si="6"/>
        <v>76679.432000000001</v>
      </c>
      <c r="E41" s="54"/>
      <c r="F41" s="55"/>
      <c r="G41" s="55"/>
      <c r="H41" s="55"/>
      <c r="I41" s="55"/>
      <c r="J41" s="56"/>
    </row>
    <row r="42" spans="1:10" s="16" customFormat="1" x14ac:dyDescent="0.25">
      <c r="A42" s="29" t="s">
        <v>12</v>
      </c>
      <c r="B42" s="61">
        <f>SUM(B41*1.5)</f>
        <v>40.499700000000004</v>
      </c>
      <c r="C42" s="60">
        <v>80</v>
      </c>
      <c r="D42" s="59">
        <f t="shared" si="6"/>
        <v>3239.9760000000006</v>
      </c>
      <c r="E42" s="62"/>
      <c r="F42" s="63"/>
      <c r="G42" s="63"/>
      <c r="H42" s="63"/>
      <c r="I42" s="63"/>
      <c r="J42" s="64"/>
    </row>
    <row r="43" spans="1:10" s="16" customFormat="1" x14ac:dyDescent="0.25">
      <c r="A43" s="25" t="s">
        <v>15</v>
      </c>
      <c r="B43" s="59">
        <f>SUM(B41+0.81)</f>
        <v>27.809799999999999</v>
      </c>
      <c r="C43" s="58">
        <v>2840</v>
      </c>
      <c r="D43" s="61">
        <f t="shared" si="6"/>
        <v>78979.831999999995</v>
      </c>
      <c r="E43" s="65" t="s">
        <v>22</v>
      </c>
      <c r="F43" s="66"/>
      <c r="G43" s="67"/>
      <c r="H43" s="66"/>
      <c r="I43" s="66"/>
      <c r="J43" s="68"/>
    </row>
    <row r="44" spans="1:10" s="16" customFormat="1" x14ac:dyDescent="0.25">
      <c r="A44" s="29" t="s">
        <v>12</v>
      </c>
      <c r="B44" s="59">
        <f>SUM(B43*1.5)</f>
        <v>41.714700000000001</v>
      </c>
      <c r="C44" s="60">
        <v>80</v>
      </c>
      <c r="D44" s="61">
        <f t="shared" si="6"/>
        <v>3337.1759999999999</v>
      </c>
      <c r="E44" s="69" t="s">
        <v>23</v>
      </c>
      <c r="F44" s="11"/>
      <c r="G44" s="11"/>
      <c r="H44" s="70"/>
      <c r="I44" s="11"/>
      <c r="J44" s="38"/>
    </row>
    <row r="45" spans="1:10" s="16" customFormat="1" x14ac:dyDescent="0.25">
      <c r="A45" s="25" t="s">
        <v>16</v>
      </c>
      <c r="B45" s="59">
        <f>SUM(B43+0.8343)</f>
        <v>28.644099999999998</v>
      </c>
      <c r="C45" s="58">
        <v>2840</v>
      </c>
      <c r="D45" s="61">
        <f t="shared" si="6"/>
        <v>81349.243999999992</v>
      </c>
      <c r="E45" s="69" t="s">
        <v>24</v>
      </c>
      <c r="F45" s="11"/>
      <c r="G45" s="11"/>
      <c r="H45" s="70"/>
      <c r="I45" s="11"/>
      <c r="J45" s="38"/>
    </row>
    <row r="46" spans="1:10" s="16" customFormat="1" x14ac:dyDescent="0.25">
      <c r="A46" s="29" t="s">
        <v>12</v>
      </c>
      <c r="B46" s="59">
        <f>SUM(B45*1.5)</f>
        <v>42.966149999999999</v>
      </c>
      <c r="C46" s="60">
        <v>80</v>
      </c>
      <c r="D46" s="61">
        <f t="shared" si="6"/>
        <v>3437.2919999999999</v>
      </c>
      <c r="E46" s="69" t="s">
        <v>25</v>
      </c>
      <c r="F46" s="11"/>
      <c r="G46" s="11"/>
      <c r="H46" s="70"/>
      <c r="I46" s="11"/>
      <c r="J46" s="38"/>
    </row>
    <row r="47" spans="1:10" s="16" customFormat="1" x14ac:dyDescent="0.25">
      <c r="A47" s="71"/>
      <c r="B47" s="59"/>
      <c r="C47" s="72" t="s">
        <v>17</v>
      </c>
      <c r="D47" s="61">
        <f>SUM(D37:D46)</f>
        <v>399946.91199999995</v>
      </c>
      <c r="E47" s="69" t="s">
        <v>26</v>
      </c>
      <c r="F47" s="11"/>
      <c r="G47" s="11"/>
      <c r="H47" s="70"/>
      <c r="I47" s="11"/>
      <c r="J47" s="38"/>
    </row>
    <row r="48" spans="1:10" x14ac:dyDescent="0.25">
      <c r="A48" s="73"/>
      <c r="B48" s="26"/>
      <c r="C48" s="73"/>
      <c r="D48" s="73"/>
    </row>
    <row r="49" spans="1:4" x14ac:dyDescent="0.25">
      <c r="A49" s="73"/>
      <c r="B49" s="26"/>
      <c r="C49" s="73"/>
      <c r="D49" s="73"/>
    </row>
    <row r="50" spans="1:4" x14ac:dyDescent="0.25">
      <c r="A50" s="73"/>
      <c r="B50" s="26"/>
      <c r="C50" s="73"/>
      <c r="D50" s="73"/>
    </row>
    <row r="51" spans="1:4" x14ac:dyDescent="0.25">
      <c r="A51" s="73"/>
      <c r="B51" s="26"/>
      <c r="C51" s="73"/>
      <c r="D51" s="73"/>
    </row>
  </sheetData>
  <mergeCells count="1">
    <mergeCell ref="A1:D1"/>
  </mergeCells>
  <pageMargins left="0.25" right="0.25" top="0.75" bottom="0.75" header="0.3" footer="0.3"/>
  <pageSetup scale="63" orientation="landscape" r:id="rId1"/>
  <rowBreaks count="1" manualBreakCount="1">
    <brk id="57"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26-0093</vt:lpstr>
      <vt:lpstr>'26-0093'!Print_Area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Snavely, Kelly</cp:lastModifiedBy>
  <dcterms:created xsi:type="dcterms:W3CDTF">2026-11-04T16:10:33Z</dcterms:created>
  <dcterms:modified xsi:type="dcterms:W3CDTF">2026-11-04T16:24:30Z</dcterms:modified>
</cp:coreProperties>
</file>